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1"/>
  </bookViews>
  <sheets>
    <sheet name="Лист1" sheetId="1" r:id="rId1"/>
    <sheet name="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<sst xmlns="http://schemas.openxmlformats.org/spreadsheetml/2006/main" count="117" uniqueCount="77">
  <si>
    <t>Наименование услуги</t>
  </si>
  <si>
    <t>ИТОГО :</t>
  </si>
  <si>
    <t>Тариф с 1 августа 2007 года</t>
  </si>
  <si>
    <t>Тариф     с 1 марта 2008 года</t>
  </si>
  <si>
    <t xml:space="preserve">   - уборка лестничных клеток</t>
  </si>
  <si>
    <t xml:space="preserve">   - расходы ООО "Гагаринское ЖЭУ" на текущий ремонт</t>
  </si>
  <si>
    <t>Тариф     с 1 ФЕВРАЛЯ 2009 года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</si>
  <si>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</si>
  <si>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</si>
  <si>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</si>
  <si>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</si>
  <si>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</si>
  <si>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>4. Содержание лифтового хозяйства</t>
  </si>
  <si>
    <t>МКД не со всеми видами благоустройства (без лифта)</t>
  </si>
  <si>
    <t xml:space="preserve"> -  услуги банков</t>
  </si>
  <si>
    <t xml:space="preserve">   - расходы на содержание и техобслуживание </t>
  </si>
  <si>
    <t>ВСЕГО :</t>
  </si>
  <si>
    <t>Плата за 1 кв.м , руб.</t>
  </si>
  <si>
    <t xml:space="preserve">   - обслуживание внутридомового инженерного оборудования  (газ,электроэн., пожарн.безопасность, санобработка и др.)</t>
  </si>
  <si>
    <t xml:space="preserve">   - аварийно-диспетчерская служба</t>
  </si>
  <si>
    <t xml:space="preserve">  - расходы по отделу начисления платежей</t>
  </si>
  <si>
    <t>Директор ООО "Гагаринское ЖЭУ"                         Акимов В.В.</t>
  </si>
  <si>
    <t xml:space="preserve"> - содержание учетно-регистрационной службы</t>
  </si>
  <si>
    <r>
      <t xml:space="preserve">  </t>
    </r>
    <r>
      <rPr>
        <sz val="11"/>
        <rFont val="Arial Cyr"/>
        <family val="0"/>
      </rPr>
      <t>- уборка придомовой территории</t>
    </r>
  </si>
  <si>
    <t>Новые МКД не со всеми видами благоустройства (без лифта)</t>
  </si>
  <si>
    <t>Содержание и текущий ремонт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</si>
  <si>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</si>
  <si>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</si>
  <si>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>5. Уборка придомовой территории</t>
  </si>
  <si>
    <t>7. Капитальный ремонт дома</t>
  </si>
  <si>
    <t>МКД не со всеми видами благоустройства (с лифтом)</t>
  </si>
  <si>
    <t>8. Наем жилья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</si>
  <si>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</si>
  <si>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"Гагаринское ЖЭУ" на амортиз., электроэн., связь, канцтовары, содерж.легк. транспорта, ФОТ, обучение, командировочн. и прочие расходы</t>
    </r>
  </si>
  <si>
    <t xml:space="preserve"> -  налоги и отчисления в фонды</t>
  </si>
  <si>
    <t>6. Плата за сбор и вывоз (с утилизацией) ТБО, КГО</t>
  </si>
  <si>
    <t>по многоквартирным жилым домам, находящимся в управлении ООО "Гагаринское ЖЭУ"</t>
  </si>
  <si>
    <t>МКД пониженной капитальности не со все видами благоустройства (каменные, деревянные, без центрального отопления и ГВС)</t>
  </si>
  <si>
    <t>с 01.02.2011 г.</t>
  </si>
  <si>
    <t>с 01,07,2012г.</t>
  </si>
  <si>
    <t>Темп, %</t>
  </si>
  <si>
    <t>Откл, руб.</t>
  </si>
  <si>
    <t>Размер платы за содержание и ремонт жилого помещения в 2012 году</t>
  </si>
  <si>
    <r>
      <t xml:space="preserve">  </t>
    </r>
    <r>
      <rPr>
        <sz val="10"/>
        <rFont val="Arial Cyr"/>
        <family val="0"/>
      </rPr>
      <t>- уборка придомовой территории</t>
    </r>
  </si>
  <si>
    <t xml:space="preserve">МКД не со всеми видами благоустройства (без лифта, без ГВС), с повышенной платой за уборку подъездов </t>
  </si>
  <si>
    <t>МКД не со всеми видами благоустройства (с лифтом), с повышенной платой за уборку подъездов</t>
  </si>
  <si>
    <t>(руб.)</t>
  </si>
  <si>
    <t>МКД не со всеми видами благоустройства (без лифта, без ГВС), без уборки подъездов с особыми условиями договора</t>
  </si>
  <si>
    <t>МКД не со всеми видами благоустройства (без лифта), без уборки подъездов с особыми условиями договора</t>
  </si>
  <si>
    <t>МКД с печным отоплением, ветхий жилой фонд (в т..ч. с центральным отоплением), жилой фонд с уличными колонками без уборки подъезддов</t>
  </si>
  <si>
    <t>МКД не со всеми видами благоустройства, с ГВС (с лифтом), с повышенной платой за уборку подъездов</t>
  </si>
  <si>
    <t>Пушная,16</t>
  </si>
  <si>
    <t>Строителей, 7</t>
  </si>
  <si>
    <t>Гагарина, 70</t>
  </si>
  <si>
    <t>МКД с печным отоплением, с уличными колонками без уборки подъезддов с особыми условиями договора</t>
  </si>
  <si>
    <t>МКД с  центральным отоплением, с уличными колонками без уборки подъезддов с особыми условиями договора</t>
  </si>
  <si>
    <t xml:space="preserve">Солнцева, 20 </t>
  </si>
  <si>
    <t>Новая, 16</t>
  </si>
  <si>
    <t xml:space="preserve">  - обслуживание и снятие показаний приборов учета энергоресурсов</t>
  </si>
  <si>
    <t xml:space="preserve">  - техобслуж.(Смоленскоблгаз) внутриквартирн.</t>
  </si>
  <si>
    <t xml:space="preserve"> - техобслуж.(Смоленскоблгаз) внутриподъездн.</t>
  </si>
  <si>
    <t xml:space="preserve">  - обслуживание тепловых счетчиков</t>
  </si>
  <si>
    <t>Мелиоративная, 12,22,24</t>
  </si>
  <si>
    <t>Новая, 16а,16б</t>
  </si>
  <si>
    <t xml:space="preserve">Пушная 2,4 </t>
  </si>
  <si>
    <t>пер Хлебный, 4</t>
  </si>
  <si>
    <t>П Алексеева, 15</t>
  </si>
  <si>
    <t>Ленина, 75</t>
  </si>
  <si>
    <t>МКД не со всеми видами благоустройства (без лифта) с электроплитами,  с уборкой придомовой территории</t>
  </si>
  <si>
    <t>Гагарина 10, к.1,2</t>
  </si>
  <si>
    <t>Гагарина 10, к.3</t>
  </si>
  <si>
    <t>Ленина, 77</t>
  </si>
  <si>
    <t>МКД не со всеми видами благоустройства (без лифта)  с особыми условиями договора</t>
  </si>
  <si>
    <t>Строителей, 5</t>
  </si>
  <si>
    <t>Новые МКД не со всеми видами благоустройства (без лифта), с уборкой подъездов и придомовой территории с особыми условиями договора</t>
  </si>
  <si>
    <t>Директор ООО "Гагаринское ЖЭУ"                         Акимов С.В.</t>
  </si>
  <si>
    <t>Размер платы за содержание и ремонт жилого помещения с 1 июля 2013 г. по 1 июля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</si>
</sst>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9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pane xSplit="5" ySplit="6" topLeftCell="Q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Q5" sqref="Q5:X5"/>
    </sheetView>
  </sheetViews>
  <sheetFormatPr defaultColWidth="9.00390625" defaultRowHeight="12.75"/>
  <cols>
    <col min="1" max="1" width="36.875" style="0" customWidth="1"/>
    <col min="2" max="2" width="9.75390625" style="0" hidden="1" customWidth="1"/>
    <col min="3" max="3" width="9.875" style="0" hidden="1" customWidth="1"/>
    <col min="4" max="4" width="10.00390625" style="0" hidden="1" customWidth="1"/>
    <col min="5" max="6" width="16.25390625" style="0" customWidth="1"/>
    <col min="7" max="7" width="8.00390625" style="0" customWidth="1"/>
    <col min="8" max="8" width="9.625" style="0" customWidth="1"/>
    <col min="9" max="10" width="15.375" style="0" customWidth="1"/>
    <col min="11" max="12" width="7.25390625" style="0" customWidth="1"/>
    <col min="13" max="13" width="13.875" style="0" customWidth="1"/>
    <col min="14" max="14" width="12.875" style="0" customWidth="1"/>
    <col min="15" max="15" width="9.00390625" style="0" customWidth="1"/>
    <col min="16" max="16" width="7.75390625" style="0" customWidth="1"/>
    <col min="17" max="18" width="15.375" style="0" customWidth="1"/>
    <col min="19" max="19" width="7.875" style="0" customWidth="1"/>
    <col min="20" max="20" width="7.00390625" style="0" customWidth="1"/>
    <col min="21" max="21" width="11.125" style="0" customWidth="1"/>
    <col min="22" max="22" width="11.625" style="0" customWidth="1"/>
    <col min="23" max="23" width="7.625" style="0" customWidth="1"/>
    <col min="24" max="24" width="7.375" style="0" customWidth="1"/>
  </cols>
  <sheetData>
    <row r="1" spans="1:21" ht="21.75" customHeight="1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1" ht="24.75" customHeight="1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22:24" ht="9" customHeight="1">
      <c r="V3" s="28"/>
      <c r="W3" s="28"/>
      <c r="X3" s="28"/>
    </row>
    <row r="4" spans="1:24" ht="15.75">
      <c r="A4" s="85" t="s">
        <v>0</v>
      </c>
      <c r="B4" s="46"/>
      <c r="C4" s="30"/>
      <c r="D4" s="30"/>
      <c r="E4" s="88" t="s">
        <v>17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90"/>
    </row>
    <row r="5" spans="1:24" ht="102" customHeight="1">
      <c r="A5" s="85"/>
      <c r="B5" s="4" t="s">
        <v>2</v>
      </c>
      <c r="C5" s="4" t="s">
        <v>3</v>
      </c>
      <c r="D5" s="4" t="s">
        <v>6</v>
      </c>
      <c r="E5" s="87" t="s">
        <v>37</v>
      </c>
      <c r="F5" s="87"/>
      <c r="G5" s="87"/>
      <c r="H5" s="87"/>
      <c r="I5" s="87" t="s">
        <v>24</v>
      </c>
      <c r="J5" s="87"/>
      <c r="K5" s="87"/>
      <c r="L5" s="87"/>
      <c r="M5" s="87" t="s">
        <v>13</v>
      </c>
      <c r="N5" s="87"/>
      <c r="O5" s="87"/>
      <c r="P5" s="87"/>
      <c r="Q5" s="87" t="s">
        <v>30</v>
      </c>
      <c r="R5" s="87"/>
      <c r="S5" s="87"/>
      <c r="T5" s="87"/>
      <c r="U5" s="87"/>
      <c r="V5" s="87"/>
      <c r="W5" s="87"/>
      <c r="X5" s="87"/>
    </row>
    <row r="6" spans="1:24" ht="15">
      <c r="A6" s="35">
        <v>1</v>
      </c>
      <c r="B6" s="36"/>
      <c r="C6" s="36"/>
      <c r="D6" s="36"/>
      <c r="E6" s="36">
        <v>2</v>
      </c>
      <c r="F6" s="36"/>
      <c r="G6" s="36"/>
      <c r="H6" s="36"/>
      <c r="I6" s="36">
        <v>3</v>
      </c>
      <c r="J6" s="36"/>
      <c r="K6" s="36"/>
      <c r="L6" s="36"/>
      <c r="M6" s="36">
        <v>4</v>
      </c>
      <c r="N6" s="36"/>
      <c r="O6" s="36"/>
      <c r="P6" s="36"/>
      <c r="Q6" s="36">
        <v>5</v>
      </c>
      <c r="R6" s="36"/>
      <c r="S6" s="36"/>
      <c r="T6" s="36"/>
      <c r="U6" s="36">
        <v>6</v>
      </c>
      <c r="V6" s="30"/>
      <c r="W6" s="30"/>
      <c r="X6" s="30"/>
    </row>
    <row r="7" spans="1:24" ht="38.25">
      <c r="A7" s="31" t="s">
        <v>26</v>
      </c>
      <c r="B7" s="4"/>
      <c r="C7" s="4"/>
      <c r="D7" s="4"/>
      <c r="E7" s="47">
        <v>3439.14</v>
      </c>
      <c r="F7" s="47"/>
      <c r="G7" s="47"/>
      <c r="H7" s="47"/>
      <c r="I7" s="47"/>
      <c r="J7" s="47"/>
      <c r="K7" s="30"/>
      <c r="L7" s="30"/>
      <c r="M7" s="47"/>
      <c r="N7" s="47"/>
      <c r="O7" s="30"/>
      <c r="P7" s="30"/>
      <c r="Q7" s="47">
        <v>316.8</v>
      </c>
      <c r="R7" s="47"/>
      <c r="S7" s="30"/>
      <c r="T7" s="30"/>
      <c r="U7" s="47">
        <v>5467.83</v>
      </c>
      <c r="V7" s="30"/>
      <c r="W7" s="30"/>
      <c r="X7" s="30"/>
    </row>
    <row r="8" spans="1:24" ht="38.25">
      <c r="A8" s="31" t="s">
        <v>27</v>
      </c>
      <c r="B8" s="4"/>
      <c r="C8" s="4"/>
      <c r="D8" s="4"/>
      <c r="E8" s="47">
        <v>3627.05</v>
      </c>
      <c r="F8" s="47"/>
      <c r="G8" s="30"/>
      <c r="H8" s="30"/>
      <c r="I8" s="47">
        <v>3134</v>
      </c>
      <c r="J8" s="47"/>
      <c r="K8" s="30"/>
      <c r="L8" s="30"/>
      <c r="M8" s="47">
        <v>5378.57</v>
      </c>
      <c r="N8" s="47"/>
      <c r="O8" s="30"/>
      <c r="P8" s="30"/>
      <c r="Q8" s="47">
        <v>10102.53</v>
      </c>
      <c r="R8" s="47"/>
      <c r="S8" s="30"/>
      <c r="T8" s="30"/>
      <c r="U8" s="47">
        <v>7294.91</v>
      </c>
      <c r="V8" s="30"/>
      <c r="W8" s="30"/>
      <c r="X8" s="30"/>
    </row>
    <row r="9" spans="1:24" ht="12.75">
      <c r="A9" s="31"/>
      <c r="B9" s="4"/>
      <c r="C9" s="4"/>
      <c r="D9" s="4"/>
      <c r="E9" s="47"/>
      <c r="F9" s="47"/>
      <c r="G9" s="30"/>
      <c r="H9" s="30"/>
      <c r="I9" s="47"/>
      <c r="J9" s="47"/>
      <c r="K9" s="30"/>
      <c r="L9" s="30"/>
      <c r="M9" s="47"/>
      <c r="N9" s="47"/>
      <c r="O9" s="30"/>
      <c r="P9" s="30"/>
      <c r="Q9" s="47"/>
      <c r="R9" s="47"/>
      <c r="S9" s="30"/>
      <c r="T9" s="30"/>
      <c r="U9" s="47"/>
      <c r="V9" s="30"/>
      <c r="W9" s="30"/>
      <c r="X9" s="30"/>
    </row>
    <row r="10" spans="1:24" ht="35.25" customHeight="1">
      <c r="A10" s="48" t="s">
        <v>25</v>
      </c>
      <c r="B10" s="4"/>
      <c r="C10" s="4"/>
      <c r="D10" s="4"/>
      <c r="E10" s="47"/>
      <c r="F10" s="47"/>
      <c r="G10" s="44" t="s">
        <v>41</v>
      </c>
      <c r="H10" s="44" t="s">
        <v>40</v>
      </c>
      <c r="I10" s="47"/>
      <c r="J10" s="47"/>
      <c r="K10" s="44" t="s">
        <v>41</v>
      </c>
      <c r="L10" s="44" t="s">
        <v>40</v>
      </c>
      <c r="M10" s="47"/>
      <c r="N10" s="47"/>
      <c r="O10" s="44" t="s">
        <v>41</v>
      </c>
      <c r="P10" s="44" t="s">
        <v>40</v>
      </c>
      <c r="Q10" s="47"/>
      <c r="R10" s="47"/>
      <c r="S10" s="44" t="s">
        <v>41</v>
      </c>
      <c r="T10" s="44" t="s">
        <v>40</v>
      </c>
      <c r="U10" s="49" t="s">
        <v>38</v>
      </c>
      <c r="V10" s="49" t="s">
        <v>39</v>
      </c>
      <c r="W10" s="44" t="s">
        <v>41</v>
      </c>
      <c r="X10" s="44" t="s">
        <v>40</v>
      </c>
    </row>
    <row r="11" spans="1:24" ht="50.25" customHeight="1">
      <c r="A11" s="5" t="s">
        <v>7</v>
      </c>
      <c r="B11" s="9">
        <f>B12+B15+B16</f>
        <v>1.35</v>
      </c>
      <c r="C11" s="9">
        <f>C12+C15+C16</f>
        <v>1.5100000000000002</v>
      </c>
      <c r="D11" s="9">
        <f>D12+D15+D16</f>
        <v>1.88</v>
      </c>
      <c r="E11" s="9">
        <f>E12+E15+E16+E13</f>
        <v>1.9200000000000002</v>
      </c>
      <c r="F11" s="9">
        <f>F12+F15+F16+F13</f>
        <v>2.1199999999999997</v>
      </c>
      <c r="G11" s="41">
        <f aca="true" t="shared" si="0" ref="G11:G16">F11-E11</f>
        <v>0.1999999999999995</v>
      </c>
      <c r="H11" s="42">
        <f aca="true" t="shared" si="1" ref="H11:H16">F11/E11*100</f>
        <v>110.41666666666663</v>
      </c>
      <c r="I11" s="9">
        <f>I12+I15+I16+I13</f>
        <v>1.9200000000000002</v>
      </c>
      <c r="J11" s="9">
        <f>J12+J15+J16+J13</f>
        <v>1.9200000000000002</v>
      </c>
      <c r="K11" s="41">
        <f aca="true" t="shared" si="2" ref="K11:K16">J11-I11</f>
        <v>0</v>
      </c>
      <c r="L11" s="42">
        <f aca="true" t="shared" si="3" ref="L11:L16">J11/I11*100</f>
        <v>100</v>
      </c>
      <c r="M11" s="9">
        <f>M12+M15+M16+M13</f>
        <v>2.9299999999999997</v>
      </c>
      <c r="N11" s="9">
        <f>N12+N15+N16+N13</f>
        <v>3.0599999999999996</v>
      </c>
      <c r="O11" s="41">
        <f aca="true" t="shared" si="4" ref="O11:O16">N11-M11</f>
        <v>0.1299999999999999</v>
      </c>
      <c r="P11" s="42">
        <f aca="true" t="shared" si="5" ref="P11:P16">N11/M11*100</f>
        <v>104.43686006825939</v>
      </c>
      <c r="Q11" s="9">
        <f>Q12+Q15+Q16+Q13</f>
        <v>1.6199999999999999</v>
      </c>
      <c r="R11" s="9">
        <f>R12+R15+R16+R13</f>
        <v>2.23</v>
      </c>
      <c r="S11" s="41">
        <f aca="true" t="shared" si="6" ref="S11:S16">R11-Q11</f>
        <v>0.6100000000000001</v>
      </c>
      <c r="T11" s="42">
        <f aca="true" t="shared" si="7" ref="T11:T16">R11/Q11*100</f>
        <v>137.65432098765433</v>
      </c>
      <c r="U11" s="9">
        <f>SUM(U12:U16)</f>
        <v>1.97</v>
      </c>
      <c r="V11" s="9">
        <f>SUM(V12:V16)</f>
        <v>1.98</v>
      </c>
      <c r="W11" s="41">
        <f>V11-U11</f>
        <v>0.010000000000000009</v>
      </c>
      <c r="X11" s="42">
        <f>V11/U11*100</f>
        <v>100.50761421319795</v>
      </c>
    </row>
    <row r="12" spans="1:24" ht="61.5" customHeight="1">
      <c r="A12" s="10" t="s">
        <v>33</v>
      </c>
      <c r="B12" s="3">
        <v>0.8</v>
      </c>
      <c r="C12" s="7">
        <v>0.81</v>
      </c>
      <c r="D12" s="3">
        <f>1.16+0.06</f>
        <v>1.22</v>
      </c>
      <c r="E12" s="11">
        <v>0.99</v>
      </c>
      <c r="F12" s="11">
        <v>0.99</v>
      </c>
      <c r="G12" s="41">
        <f t="shared" si="0"/>
        <v>0</v>
      </c>
      <c r="H12" s="42">
        <f t="shared" si="1"/>
        <v>100</v>
      </c>
      <c r="I12" s="11">
        <v>0.79</v>
      </c>
      <c r="J12" s="11">
        <v>0.79</v>
      </c>
      <c r="K12" s="41">
        <f t="shared" si="2"/>
        <v>0</v>
      </c>
      <c r="L12" s="42">
        <f t="shared" si="3"/>
        <v>100</v>
      </c>
      <c r="M12" s="11">
        <v>1.36</v>
      </c>
      <c r="N12" s="11">
        <v>1.56</v>
      </c>
      <c r="O12" s="41">
        <f t="shared" si="4"/>
        <v>0.19999999999999996</v>
      </c>
      <c r="P12" s="42">
        <f t="shared" si="5"/>
        <v>114.70588235294117</v>
      </c>
      <c r="Q12" s="11">
        <v>0.39</v>
      </c>
      <c r="R12" s="11">
        <v>0.87</v>
      </c>
      <c r="S12" s="41">
        <f t="shared" si="6"/>
        <v>0.48</v>
      </c>
      <c r="T12" s="42">
        <f t="shared" si="7"/>
        <v>223.0769230769231</v>
      </c>
      <c r="U12" s="11">
        <v>0.6</v>
      </c>
      <c r="V12" s="39">
        <v>0.6</v>
      </c>
      <c r="W12" s="41">
        <f aca="true" t="shared" si="8" ref="W12:W22">V12-U12</f>
        <v>0</v>
      </c>
      <c r="X12" s="42">
        <f aca="true" t="shared" si="9" ref="X12:X22">V12/U12*100</f>
        <v>100</v>
      </c>
    </row>
    <row r="13" spans="1:24" ht="25.5" customHeight="1">
      <c r="A13" s="1" t="s">
        <v>20</v>
      </c>
      <c r="B13" s="3"/>
      <c r="C13" s="7"/>
      <c r="D13" s="3"/>
      <c r="E13" s="11">
        <v>0.3</v>
      </c>
      <c r="F13" s="11">
        <v>0.3</v>
      </c>
      <c r="G13" s="41">
        <f t="shared" si="0"/>
        <v>0</v>
      </c>
      <c r="H13" s="42">
        <f t="shared" si="1"/>
        <v>100</v>
      </c>
      <c r="I13" s="11">
        <v>0.3</v>
      </c>
      <c r="J13" s="11">
        <v>0.3</v>
      </c>
      <c r="K13" s="41">
        <f t="shared" si="2"/>
        <v>0</v>
      </c>
      <c r="L13" s="42">
        <f t="shared" si="3"/>
        <v>100</v>
      </c>
      <c r="M13" s="11">
        <v>0.3</v>
      </c>
      <c r="N13" s="11">
        <v>0.3</v>
      </c>
      <c r="O13" s="41">
        <f t="shared" si="4"/>
        <v>0</v>
      </c>
      <c r="P13" s="42">
        <f t="shared" si="5"/>
        <v>100</v>
      </c>
      <c r="Q13" s="11">
        <v>0.3</v>
      </c>
      <c r="R13" s="11">
        <v>0.3</v>
      </c>
      <c r="S13" s="41">
        <f t="shared" si="6"/>
        <v>0</v>
      </c>
      <c r="T13" s="42">
        <f t="shared" si="7"/>
        <v>100</v>
      </c>
      <c r="U13" s="11">
        <v>0.3</v>
      </c>
      <c r="V13" s="39">
        <v>0.26</v>
      </c>
      <c r="W13" s="41">
        <f t="shared" si="8"/>
        <v>-0.03999999999999998</v>
      </c>
      <c r="X13" s="42">
        <f t="shared" si="9"/>
        <v>86.66666666666667</v>
      </c>
    </row>
    <row r="14" spans="1:24" ht="31.5" customHeight="1">
      <c r="A14" s="86" t="s">
        <v>22</v>
      </c>
      <c r="B14" s="86"/>
      <c r="C14" s="86"/>
      <c r="D14" s="86"/>
      <c r="E14" s="11">
        <v>0.07</v>
      </c>
      <c r="F14" s="11">
        <v>0.07</v>
      </c>
      <c r="G14" s="41">
        <f t="shared" si="0"/>
        <v>0</v>
      </c>
      <c r="H14" s="42">
        <f t="shared" si="1"/>
        <v>100</v>
      </c>
      <c r="I14" s="11">
        <v>0.07</v>
      </c>
      <c r="J14" s="11">
        <v>0.07</v>
      </c>
      <c r="K14" s="41">
        <f t="shared" si="2"/>
        <v>0</v>
      </c>
      <c r="L14" s="42">
        <f t="shared" si="3"/>
        <v>100</v>
      </c>
      <c r="M14" s="11">
        <v>0.07</v>
      </c>
      <c r="N14" s="11">
        <v>0.07</v>
      </c>
      <c r="O14" s="41">
        <f t="shared" si="4"/>
        <v>0</v>
      </c>
      <c r="P14" s="42">
        <f t="shared" si="5"/>
        <v>100</v>
      </c>
      <c r="Q14" s="11">
        <v>0.07</v>
      </c>
      <c r="R14" s="11">
        <v>0.07</v>
      </c>
      <c r="S14" s="41">
        <f t="shared" si="6"/>
        <v>0</v>
      </c>
      <c r="T14" s="42">
        <f t="shared" si="7"/>
        <v>100</v>
      </c>
      <c r="U14" s="11">
        <v>0.07</v>
      </c>
      <c r="V14" s="39">
        <v>0.07</v>
      </c>
      <c r="W14" s="41">
        <f t="shared" si="8"/>
        <v>0</v>
      </c>
      <c r="X14" s="42">
        <f t="shared" si="9"/>
        <v>100</v>
      </c>
    </row>
    <row r="15" spans="1:24" ht="18">
      <c r="A15" s="1" t="s">
        <v>14</v>
      </c>
      <c r="B15" s="3">
        <v>0.13</v>
      </c>
      <c r="C15" s="7">
        <v>0.16</v>
      </c>
      <c r="D15" s="3">
        <v>0.19</v>
      </c>
      <c r="E15" s="11">
        <v>0.31</v>
      </c>
      <c r="F15" s="11">
        <v>0.44</v>
      </c>
      <c r="G15" s="41">
        <f t="shared" si="0"/>
        <v>0.13</v>
      </c>
      <c r="H15" s="42">
        <f t="shared" si="1"/>
        <v>141.93548387096774</v>
      </c>
      <c r="I15" s="11">
        <v>0.44</v>
      </c>
      <c r="J15" s="11">
        <v>0.44</v>
      </c>
      <c r="K15" s="41">
        <f t="shared" si="2"/>
        <v>0</v>
      </c>
      <c r="L15" s="42">
        <f t="shared" si="3"/>
        <v>100</v>
      </c>
      <c r="M15" s="11">
        <v>0.31</v>
      </c>
      <c r="N15" s="11">
        <v>0.44</v>
      </c>
      <c r="O15" s="41">
        <f t="shared" si="4"/>
        <v>0.13</v>
      </c>
      <c r="P15" s="42">
        <f t="shared" si="5"/>
        <v>141.93548387096774</v>
      </c>
      <c r="Q15" s="11">
        <v>0.31</v>
      </c>
      <c r="R15" s="11">
        <v>0.44</v>
      </c>
      <c r="S15" s="41">
        <f t="shared" si="6"/>
        <v>0.13</v>
      </c>
      <c r="T15" s="42">
        <f t="shared" si="7"/>
        <v>141.93548387096774</v>
      </c>
      <c r="U15" s="11">
        <v>0.31</v>
      </c>
      <c r="V15" s="39">
        <v>0.44</v>
      </c>
      <c r="W15" s="41">
        <f t="shared" si="8"/>
        <v>0.13</v>
      </c>
      <c r="X15" s="42">
        <f t="shared" si="9"/>
        <v>141.93548387096774</v>
      </c>
    </row>
    <row r="16" spans="1:24" ht="18">
      <c r="A16" s="12" t="s">
        <v>34</v>
      </c>
      <c r="B16" s="7">
        <v>0.42</v>
      </c>
      <c r="C16" s="7">
        <v>0.54</v>
      </c>
      <c r="D16" s="3">
        <v>0.47</v>
      </c>
      <c r="E16" s="11">
        <v>0.32</v>
      </c>
      <c r="F16" s="11">
        <v>0.39</v>
      </c>
      <c r="G16" s="41">
        <f t="shared" si="0"/>
        <v>0.07</v>
      </c>
      <c r="H16" s="42">
        <f t="shared" si="1"/>
        <v>121.875</v>
      </c>
      <c r="I16" s="11">
        <v>0.39</v>
      </c>
      <c r="J16" s="11">
        <v>0.39</v>
      </c>
      <c r="K16" s="41">
        <f t="shared" si="2"/>
        <v>0</v>
      </c>
      <c r="L16" s="42">
        <f t="shared" si="3"/>
        <v>100</v>
      </c>
      <c r="M16" s="11">
        <v>0.96</v>
      </c>
      <c r="N16" s="11">
        <v>0.76</v>
      </c>
      <c r="O16" s="41">
        <f t="shared" si="4"/>
        <v>-0.19999999999999996</v>
      </c>
      <c r="P16" s="42">
        <f t="shared" si="5"/>
        <v>79.16666666666667</v>
      </c>
      <c r="Q16" s="11">
        <v>0.62</v>
      </c>
      <c r="R16" s="11">
        <v>0.62</v>
      </c>
      <c r="S16" s="41">
        <f t="shared" si="6"/>
        <v>0</v>
      </c>
      <c r="T16" s="42">
        <f t="shared" si="7"/>
        <v>100</v>
      </c>
      <c r="U16" s="11">
        <v>0.69</v>
      </c>
      <c r="V16" s="39">
        <v>0.61</v>
      </c>
      <c r="W16" s="41">
        <f t="shared" si="8"/>
        <v>-0.07999999999999996</v>
      </c>
      <c r="X16" s="42">
        <f t="shared" si="9"/>
        <v>88.40579710144928</v>
      </c>
    </row>
    <row r="17" spans="1:24" ht="10.5" customHeight="1">
      <c r="A17" s="12"/>
      <c r="B17" s="7"/>
      <c r="C17" s="7"/>
      <c r="D17" s="3"/>
      <c r="E17" s="11"/>
      <c r="F17" s="11"/>
      <c r="G17" s="41"/>
      <c r="H17" s="42"/>
      <c r="I17" s="11"/>
      <c r="J17" s="11"/>
      <c r="K17" s="41"/>
      <c r="L17" s="42"/>
      <c r="M17" s="11"/>
      <c r="N17" s="11"/>
      <c r="O17" s="41"/>
      <c r="P17" s="42"/>
      <c r="Q17" s="11"/>
      <c r="R17" s="11"/>
      <c r="S17" s="41"/>
      <c r="T17" s="42"/>
      <c r="U17" s="30"/>
      <c r="V17" s="30"/>
      <c r="W17" s="41"/>
      <c r="X17" s="42"/>
    </row>
    <row r="18" spans="1:24" ht="33" customHeight="1">
      <c r="A18" s="6" t="s">
        <v>8</v>
      </c>
      <c r="B18" s="13" t="e">
        <f>#REF!+B20+B21+B22+B24+B19</f>
        <v>#REF!</v>
      </c>
      <c r="C18" s="13" t="e">
        <f>#REF!+C20+C21+C22+C24+C19</f>
        <v>#REF!</v>
      </c>
      <c r="D18" s="13" t="e">
        <f>#REF!+D20+D21+D22+D24+D19</f>
        <v>#REF!</v>
      </c>
      <c r="E18" s="9">
        <f>SUM(E19:E24)</f>
        <v>1.53</v>
      </c>
      <c r="F18" s="9">
        <f>SUM(F19:F24)</f>
        <v>1.5999999999999999</v>
      </c>
      <c r="G18" s="41">
        <f>F18-E18</f>
        <v>0.06999999999999984</v>
      </c>
      <c r="H18" s="42">
        <f>F18/E18*100</f>
        <v>104.5751633986928</v>
      </c>
      <c r="I18" s="9">
        <f>SUM(I19:I24)</f>
        <v>2.29</v>
      </c>
      <c r="J18" s="9">
        <f>SUM(J19:J24)</f>
        <v>2.29</v>
      </c>
      <c r="K18" s="41">
        <f>J18-I18</f>
        <v>0</v>
      </c>
      <c r="L18" s="42">
        <f>J18/I18*100</f>
        <v>100</v>
      </c>
      <c r="M18" s="9">
        <f>SUM(M19:M24)</f>
        <v>6.06</v>
      </c>
      <c r="N18" s="9">
        <f>SUM(N19:N24)</f>
        <v>6.49</v>
      </c>
      <c r="O18" s="41">
        <f aca="true" t="shared" si="10" ref="O18:O23">N18-M18</f>
        <v>0.4300000000000006</v>
      </c>
      <c r="P18" s="42">
        <f aca="true" t="shared" si="11" ref="P18:P23">N18/M18*100</f>
        <v>107.09570957095711</v>
      </c>
      <c r="Q18" s="9">
        <f>SUM(Q19:Q24)</f>
        <v>4.19</v>
      </c>
      <c r="R18" s="9">
        <f>SUM(R19:R24)</f>
        <v>4.5200000000000005</v>
      </c>
      <c r="S18" s="41">
        <f>R18-Q18</f>
        <v>0.33000000000000007</v>
      </c>
      <c r="T18" s="42">
        <f>R18/Q18*100</f>
        <v>107.87589498806682</v>
      </c>
      <c r="U18" s="9">
        <f>SUM(U19:U24)</f>
        <v>6.609999999999999</v>
      </c>
      <c r="V18" s="9">
        <f>SUM(V19:V24)</f>
        <v>6.8999999999999995</v>
      </c>
      <c r="W18" s="41">
        <f t="shared" si="8"/>
        <v>0.29000000000000004</v>
      </c>
      <c r="X18" s="42">
        <f t="shared" si="9"/>
        <v>104.38729198184569</v>
      </c>
    </row>
    <row r="19" spans="1:24" ht="18">
      <c r="A19" s="14" t="s">
        <v>19</v>
      </c>
      <c r="B19" s="7">
        <v>0.43</v>
      </c>
      <c r="C19" s="7">
        <v>0.47</v>
      </c>
      <c r="D19" s="3">
        <v>0.55</v>
      </c>
      <c r="E19" s="11">
        <v>0.67</v>
      </c>
      <c r="F19" s="11">
        <v>0.74</v>
      </c>
      <c r="G19" s="41">
        <f>F19-E19</f>
        <v>0.06999999999999995</v>
      </c>
      <c r="H19" s="42">
        <f>F19/E19*100</f>
        <v>110.44776119402984</v>
      </c>
      <c r="I19" s="11">
        <v>0.59</v>
      </c>
      <c r="J19" s="11">
        <v>0.74</v>
      </c>
      <c r="K19" s="41">
        <f>J19-I19</f>
        <v>0.15000000000000002</v>
      </c>
      <c r="L19" s="42">
        <f>J19/I19*100</f>
        <v>125.42372881355932</v>
      </c>
      <c r="M19" s="11">
        <v>0.67</v>
      </c>
      <c r="N19" s="11">
        <v>0.74</v>
      </c>
      <c r="O19" s="41">
        <f t="shared" si="10"/>
        <v>0.06999999999999995</v>
      </c>
      <c r="P19" s="42">
        <f t="shared" si="11"/>
        <v>110.44776119402984</v>
      </c>
      <c r="Q19" s="11">
        <v>0.67</v>
      </c>
      <c r="R19" s="11">
        <v>0.74</v>
      </c>
      <c r="S19" s="41">
        <f>R19-Q19</f>
        <v>0.06999999999999995</v>
      </c>
      <c r="T19" s="42">
        <f>R19/Q19*100</f>
        <v>110.44776119402984</v>
      </c>
      <c r="U19" s="11">
        <v>0.67</v>
      </c>
      <c r="V19" s="39">
        <v>0.74</v>
      </c>
      <c r="W19" s="41">
        <f t="shared" si="8"/>
        <v>0.06999999999999995</v>
      </c>
      <c r="X19" s="42">
        <f t="shared" si="9"/>
        <v>110.44776119402984</v>
      </c>
    </row>
    <row r="20" spans="1:24" ht="25.5">
      <c r="A20" s="15" t="s">
        <v>9</v>
      </c>
      <c r="B20" s="16"/>
      <c r="C20" s="3">
        <v>0.1</v>
      </c>
      <c r="D20" s="3">
        <v>0.12</v>
      </c>
      <c r="E20" s="11">
        <v>0.2</v>
      </c>
      <c r="F20" s="11">
        <v>0.2</v>
      </c>
      <c r="G20" s="41">
        <f>F20-E20</f>
        <v>0</v>
      </c>
      <c r="H20" s="42">
        <f>F20/E20*100</f>
        <v>100</v>
      </c>
      <c r="I20" s="11"/>
      <c r="J20" s="11"/>
      <c r="K20" s="41"/>
      <c r="L20" s="42"/>
      <c r="M20" s="11">
        <v>0.2</v>
      </c>
      <c r="N20" s="11">
        <v>0.2</v>
      </c>
      <c r="O20" s="41">
        <f t="shared" si="10"/>
        <v>0</v>
      </c>
      <c r="P20" s="42">
        <f t="shared" si="11"/>
        <v>100</v>
      </c>
      <c r="Q20" s="11">
        <v>0.2</v>
      </c>
      <c r="R20" s="11">
        <v>0.2</v>
      </c>
      <c r="S20" s="41">
        <f>R20-Q20</f>
        <v>0</v>
      </c>
      <c r="T20" s="42">
        <f>R20/Q20*100</f>
        <v>100</v>
      </c>
      <c r="U20" s="11">
        <v>0.2</v>
      </c>
      <c r="V20" s="39">
        <v>0.2</v>
      </c>
      <c r="W20" s="41">
        <f t="shared" si="8"/>
        <v>0</v>
      </c>
      <c r="X20" s="42">
        <f t="shared" si="9"/>
        <v>100</v>
      </c>
    </row>
    <row r="21" spans="1:24" ht="25.5">
      <c r="A21" s="1" t="s">
        <v>15</v>
      </c>
      <c r="B21" s="8">
        <f>2.58*0.3</f>
        <v>0.774</v>
      </c>
      <c r="C21" s="8">
        <f>0.3*3.6</f>
        <v>1.08</v>
      </c>
      <c r="D21" s="8">
        <f>0.3*4.25</f>
        <v>1.275</v>
      </c>
      <c r="E21" s="11">
        <v>0.45</v>
      </c>
      <c r="F21" s="11">
        <v>0.45</v>
      </c>
      <c r="G21" s="41">
        <f>F21-E21</f>
        <v>0</v>
      </c>
      <c r="H21" s="42">
        <f>F21/E21*100</f>
        <v>100</v>
      </c>
      <c r="I21" s="11">
        <v>1.36</v>
      </c>
      <c r="J21" s="11">
        <v>1.36</v>
      </c>
      <c r="K21" s="41">
        <f>J21-I21</f>
        <v>0</v>
      </c>
      <c r="L21" s="42">
        <f>J21/I21*100</f>
        <v>100</v>
      </c>
      <c r="M21" s="11">
        <v>2</v>
      </c>
      <c r="N21" s="11">
        <v>2.2</v>
      </c>
      <c r="O21" s="41">
        <f t="shared" si="10"/>
        <v>0.20000000000000018</v>
      </c>
      <c r="P21" s="42">
        <f t="shared" si="11"/>
        <v>110.00000000000001</v>
      </c>
      <c r="Q21" s="11">
        <v>2</v>
      </c>
      <c r="R21" s="11">
        <v>2.2</v>
      </c>
      <c r="S21" s="41">
        <f>R21-Q21</f>
        <v>0.20000000000000018</v>
      </c>
      <c r="T21" s="42">
        <f>R21/Q21*100</f>
        <v>110.00000000000001</v>
      </c>
      <c r="U21" s="11">
        <v>2.32</v>
      </c>
      <c r="V21" s="39">
        <v>2.55</v>
      </c>
      <c r="W21" s="41">
        <f t="shared" si="8"/>
        <v>0.22999999999999998</v>
      </c>
      <c r="X21" s="42">
        <f t="shared" si="9"/>
        <v>109.91379310344827</v>
      </c>
    </row>
    <row r="22" spans="1:24" ht="18">
      <c r="A22" s="15" t="s">
        <v>4</v>
      </c>
      <c r="B22" s="8">
        <v>0.22</v>
      </c>
      <c r="C22" s="8">
        <v>0.37</v>
      </c>
      <c r="D22" s="3">
        <v>0.48</v>
      </c>
      <c r="E22" s="11"/>
      <c r="F22" s="11"/>
      <c r="G22" s="41"/>
      <c r="H22" s="42"/>
      <c r="I22" s="11"/>
      <c r="J22" s="11"/>
      <c r="K22" s="41"/>
      <c r="L22" s="42"/>
      <c r="M22" s="11">
        <v>0.68</v>
      </c>
      <c r="N22" s="11">
        <v>0.68</v>
      </c>
      <c r="O22" s="41">
        <f t="shared" si="10"/>
        <v>0</v>
      </c>
      <c r="P22" s="42">
        <f t="shared" si="11"/>
        <v>100</v>
      </c>
      <c r="Q22" s="11">
        <v>0.68</v>
      </c>
      <c r="R22" s="11">
        <v>0.68</v>
      </c>
      <c r="S22" s="41">
        <f>R22-Q22</f>
        <v>0</v>
      </c>
      <c r="T22" s="42">
        <f>R22/Q22*100</f>
        <v>100</v>
      </c>
      <c r="U22" s="11">
        <v>2.41</v>
      </c>
      <c r="V22" s="39">
        <v>2.28</v>
      </c>
      <c r="W22" s="41">
        <f t="shared" si="8"/>
        <v>-0.13000000000000034</v>
      </c>
      <c r="X22" s="42">
        <f t="shared" si="9"/>
        <v>94.6058091286307</v>
      </c>
    </row>
    <row r="23" spans="1:24" ht="18">
      <c r="A23" s="24" t="s">
        <v>23</v>
      </c>
      <c r="B23" s="16"/>
      <c r="C23" s="8"/>
      <c r="D23" s="3"/>
      <c r="E23" s="11"/>
      <c r="F23" s="11"/>
      <c r="G23" s="43"/>
      <c r="H23" s="43"/>
      <c r="I23" s="11"/>
      <c r="J23" s="11"/>
      <c r="K23" s="43"/>
      <c r="L23" s="43"/>
      <c r="M23" s="11">
        <v>1.87</v>
      </c>
      <c r="N23" s="11">
        <v>1.97</v>
      </c>
      <c r="O23" s="43">
        <f t="shared" si="10"/>
        <v>0.09999999999999987</v>
      </c>
      <c r="P23" s="43">
        <f t="shared" si="11"/>
        <v>105.3475935828877</v>
      </c>
      <c r="Q23" s="11"/>
      <c r="R23" s="11"/>
      <c r="S23" s="43"/>
      <c r="T23" s="43"/>
      <c r="U23" s="11"/>
      <c r="V23" s="30"/>
      <c r="W23" s="43"/>
      <c r="X23" s="43"/>
    </row>
    <row r="24" spans="1:24" ht="51">
      <c r="A24" s="15" t="s">
        <v>18</v>
      </c>
      <c r="B24" s="8">
        <f>0.1+0.27</f>
        <v>0.37</v>
      </c>
      <c r="C24" s="8">
        <f>0.13+0.26</f>
        <v>0.39</v>
      </c>
      <c r="D24" s="3">
        <v>0.44</v>
      </c>
      <c r="E24" s="11">
        <v>0.21</v>
      </c>
      <c r="F24" s="11">
        <v>0.21</v>
      </c>
      <c r="G24" s="41">
        <f>F24-E24</f>
        <v>0</v>
      </c>
      <c r="H24" s="42">
        <f>F24/E24*100</f>
        <v>100</v>
      </c>
      <c r="I24" s="11">
        <v>0.34</v>
      </c>
      <c r="J24" s="11">
        <v>0.19</v>
      </c>
      <c r="K24" s="41">
        <f>J24-I24</f>
        <v>-0.15000000000000002</v>
      </c>
      <c r="L24" s="42">
        <f>J24/I24*100</f>
        <v>55.88235294117647</v>
      </c>
      <c r="M24" s="11">
        <v>0.64</v>
      </c>
      <c r="N24" s="11">
        <v>0.7</v>
      </c>
      <c r="O24" s="41">
        <f>N24-M24</f>
        <v>0.05999999999999994</v>
      </c>
      <c r="P24" s="42">
        <f>N24/M24*100</f>
        <v>109.375</v>
      </c>
      <c r="Q24" s="11">
        <v>0.64</v>
      </c>
      <c r="R24" s="11">
        <v>0.7</v>
      </c>
      <c r="S24" s="41">
        <f>R24-Q24</f>
        <v>0.05999999999999994</v>
      </c>
      <c r="T24" s="42">
        <f>R24/Q24*100</f>
        <v>109.375</v>
      </c>
      <c r="U24" s="11">
        <v>1.01</v>
      </c>
      <c r="V24" s="39">
        <v>1.13</v>
      </c>
      <c r="W24" s="41">
        <f aca="true" t="shared" si="12" ref="W24:W38">V24-U24</f>
        <v>0.11999999999999988</v>
      </c>
      <c r="X24" s="42">
        <f aca="true" t="shared" si="13" ref="X24:X38">V24/U24*100</f>
        <v>111.88118811881186</v>
      </c>
    </row>
    <row r="25" spans="1:24" ht="8.25" customHeight="1">
      <c r="A25" s="15"/>
      <c r="B25" s="8"/>
      <c r="C25" s="8"/>
      <c r="D25" s="3"/>
      <c r="E25" s="11"/>
      <c r="F25" s="11"/>
      <c r="G25" s="41"/>
      <c r="H25" s="42"/>
      <c r="I25" s="30"/>
      <c r="J25" s="30"/>
      <c r="K25" s="41"/>
      <c r="L25" s="42"/>
      <c r="M25" s="11"/>
      <c r="N25" s="11"/>
      <c r="O25" s="41"/>
      <c r="P25" s="42"/>
      <c r="Q25" s="11"/>
      <c r="R25" s="11"/>
      <c r="S25" s="41"/>
      <c r="T25" s="42"/>
      <c r="U25" s="11"/>
      <c r="V25" s="30"/>
      <c r="W25" s="41"/>
      <c r="X25" s="42"/>
    </row>
    <row r="26" spans="1:24" ht="18">
      <c r="A26" s="18" t="s">
        <v>11</v>
      </c>
      <c r="B26" s="2" t="e">
        <f>B27+#REF!+B28</f>
        <v>#REF!</v>
      </c>
      <c r="C26" s="2" t="e">
        <f>C27+#REF!+C28</f>
        <v>#REF!</v>
      </c>
      <c r="D26" s="2" t="e">
        <f>D27+#REF!+D28</f>
        <v>#REF!</v>
      </c>
      <c r="E26" s="29">
        <v>3.75</v>
      </c>
      <c r="F26" s="29">
        <f>3.58+0.6</f>
        <v>4.18</v>
      </c>
      <c r="G26" s="41">
        <f>F26-E26</f>
        <v>0.4299999999999997</v>
      </c>
      <c r="H26" s="42">
        <f>F26/E26*100</f>
        <v>111.46666666666667</v>
      </c>
      <c r="I26" s="29">
        <v>4.69</v>
      </c>
      <c r="J26" s="29">
        <v>4.69</v>
      </c>
      <c r="K26" s="41">
        <f>J26-I26</f>
        <v>0</v>
      </c>
      <c r="L26" s="42">
        <f>J26/I26*100</f>
        <v>100</v>
      </c>
      <c r="M26" s="29">
        <f>M27+M28</f>
        <v>3.08</v>
      </c>
      <c r="N26" s="29">
        <v>3.65</v>
      </c>
      <c r="O26" s="41">
        <f>N26-M26</f>
        <v>0.5699999999999998</v>
      </c>
      <c r="P26" s="42">
        <f>N26/M26*100</f>
        <v>118.5064935064935</v>
      </c>
      <c r="Q26" s="29">
        <f>Q27+Q28</f>
        <v>3</v>
      </c>
      <c r="R26" s="29">
        <v>3.3</v>
      </c>
      <c r="S26" s="41">
        <f>R26-Q26</f>
        <v>0.2999999999999998</v>
      </c>
      <c r="T26" s="42">
        <f>R26/Q26*100</f>
        <v>109.99999999999999</v>
      </c>
      <c r="U26" s="29">
        <f>U27+U28</f>
        <v>3.48</v>
      </c>
      <c r="V26" s="39">
        <v>4.92</v>
      </c>
      <c r="W26" s="41">
        <f t="shared" si="12"/>
        <v>1.44</v>
      </c>
      <c r="X26" s="42">
        <f t="shared" si="13"/>
        <v>141.3793103448276</v>
      </c>
    </row>
    <row r="27" spans="1:24" ht="28.5" hidden="1">
      <c r="A27" s="19" t="s">
        <v>10</v>
      </c>
      <c r="B27" s="8">
        <f>2.58*0.7</f>
        <v>1.8059999999999998</v>
      </c>
      <c r="C27" s="8">
        <f>3.6*0.7</f>
        <v>2.52</v>
      </c>
      <c r="D27" s="8">
        <f>4.25*0.7</f>
        <v>2.9749999999999996</v>
      </c>
      <c r="E27" s="11">
        <v>2.83</v>
      </c>
      <c r="F27" s="11"/>
      <c r="G27" s="41">
        <f>F27-E27</f>
        <v>-2.83</v>
      </c>
      <c r="H27" s="42">
        <f>F27/E27*100</f>
        <v>0</v>
      </c>
      <c r="I27" s="11">
        <v>2.96</v>
      </c>
      <c r="J27" s="11"/>
      <c r="K27" s="41">
        <f>J27-I27</f>
        <v>-2.96</v>
      </c>
      <c r="L27" s="42">
        <f>J27/I27*100</f>
        <v>0</v>
      </c>
      <c r="M27" s="11">
        <v>3</v>
      </c>
      <c r="N27" s="11"/>
      <c r="O27" s="41">
        <f>N27-M27</f>
        <v>-3</v>
      </c>
      <c r="P27" s="42">
        <f>N27/M27*100</f>
        <v>0</v>
      </c>
      <c r="Q27" s="11">
        <v>3</v>
      </c>
      <c r="R27" s="11"/>
      <c r="S27" s="41">
        <f>R27-Q27</f>
        <v>-3</v>
      </c>
      <c r="T27" s="42">
        <f>R27/Q27*100</f>
        <v>0</v>
      </c>
      <c r="U27" s="11">
        <v>3.48</v>
      </c>
      <c r="V27" s="30"/>
      <c r="W27" s="41">
        <f t="shared" si="12"/>
        <v>-3.48</v>
      </c>
      <c r="X27" s="42">
        <f t="shared" si="13"/>
        <v>0</v>
      </c>
    </row>
    <row r="28" spans="1:24" ht="39" customHeight="1" hidden="1">
      <c r="A28" s="20" t="s">
        <v>5</v>
      </c>
      <c r="B28" s="16"/>
      <c r="C28" s="8">
        <v>0.53</v>
      </c>
      <c r="D28" s="3">
        <v>0.58</v>
      </c>
      <c r="E28" s="11"/>
      <c r="F28" s="11"/>
      <c r="G28" s="41">
        <f>F28-E28</f>
        <v>0</v>
      </c>
      <c r="H28" s="42" t="e">
        <f>F28/E28*100</f>
        <v>#DIV/0!</v>
      </c>
      <c r="I28" s="11"/>
      <c r="J28" s="11"/>
      <c r="K28" s="41">
        <f>J28-I28</f>
        <v>0</v>
      </c>
      <c r="L28" s="42" t="e">
        <f>J28/I28*100</f>
        <v>#DIV/0!</v>
      </c>
      <c r="M28" s="11">
        <v>0.08</v>
      </c>
      <c r="N28" s="11"/>
      <c r="O28" s="41">
        <f>N28-M28</f>
        <v>-0.08</v>
      </c>
      <c r="P28" s="42">
        <f>N28/M28*100</f>
        <v>0</v>
      </c>
      <c r="Q28" s="11"/>
      <c r="R28" s="11"/>
      <c r="S28" s="41">
        <f>R28-Q28</f>
        <v>0</v>
      </c>
      <c r="T28" s="42" t="e">
        <f>R28/Q28*100</f>
        <v>#DIV/0!</v>
      </c>
      <c r="U28" s="11"/>
      <c r="V28" s="30"/>
      <c r="W28" s="41">
        <f t="shared" si="12"/>
        <v>0</v>
      </c>
      <c r="X28" s="42" t="e">
        <f t="shared" si="13"/>
        <v>#DIV/0!</v>
      </c>
    </row>
    <row r="29" spans="1:24" ht="33.75" customHeight="1">
      <c r="A29" s="6" t="s">
        <v>12</v>
      </c>
      <c r="B29" s="51">
        <v>1.74</v>
      </c>
      <c r="C29" s="52">
        <v>2.05</v>
      </c>
      <c r="D29" s="53">
        <v>2.42</v>
      </c>
      <c r="E29" s="9"/>
      <c r="F29" s="9"/>
      <c r="G29" s="41"/>
      <c r="H29" s="42"/>
      <c r="I29" s="9"/>
      <c r="J29" s="9"/>
      <c r="K29" s="41"/>
      <c r="L29" s="42"/>
      <c r="M29" s="9"/>
      <c r="N29" s="9"/>
      <c r="O29" s="41"/>
      <c r="P29" s="42"/>
      <c r="Q29" s="9">
        <v>3.15</v>
      </c>
      <c r="R29" s="9">
        <v>3.15</v>
      </c>
      <c r="S29" s="41">
        <f>R29-Q29</f>
        <v>0</v>
      </c>
      <c r="T29" s="42">
        <f>R29/Q29*100</f>
        <v>100</v>
      </c>
      <c r="U29" s="9">
        <v>3.15</v>
      </c>
      <c r="V29" s="9">
        <v>3.15</v>
      </c>
      <c r="W29" s="41">
        <f t="shared" si="12"/>
        <v>0</v>
      </c>
      <c r="X29" s="42">
        <f t="shared" si="13"/>
        <v>100</v>
      </c>
    </row>
    <row r="30" spans="1:24" ht="18">
      <c r="A30" s="54" t="s">
        <v>1</v>
      </c>
      <c r="B30" s="52" t="e">
        <f aca="true" t="shared" si="14" ref="B30:V30">B26+B18+B11+B29</f>
        <v>#REF!</v>
      </c>
      <c r="C30" s="52" t="e">
        <f t="shared" si="14"/>
        <v>#REF!</v>
      </c>
      <c r="D30" s="52" t="e">
        <f t="shared" si="14"/>
        <v>#REF!</v>
      </c>
      <c r="E30" s="29">
        <f t="shared" si="14"/>
        <v>7.2</v>
      </c>
      <c r="F30" s="29">
        <f t="shared" si="14"/>
        <v>7.899999999999999</v>
      </c>
      <c r="G30" s="41">
        <f>F30-E30</f>
        <v>0.6999999999999984</v>
      </c>
      <c r="H30" s="42">
        <f>F30/E30*100</f>
        <v>109.72222222222221</v>
      </c>
      <c r="I30" s="29">
        <f t="shared" si="14"/>
        <v>8.9</v>
      </c>
      <c r="J30" s="29">
        <f t="shared" si="14"/>
        <v>8.9</v>
      </c>
      <c r="K30" s="41">
        <f>J30-I30</f>
        <v>0</v>
      </c>
      <c r="L30" s="42">
        <f>J30/I30*100</f>
        <v>100</v>
      </c>
      <c r="M30" s="29">
        <f>M26+M18+M11+M29</f>
        <v>12.07</v>
      </c>
      <c r="N30" s="29">
        <f>N26+N18+N11+N29</f>
        <v>13.2</v>
      </c>
      <c r="O30" s="41">
        <f>N30-M30</f>
        <v>1.129999999999999</v>
      </c>
      <c r="P30" s="42">
        <f>N30/M30*100</f>
        <v>109.36205468102733</v>
      </c>
      <c r="Q30" s="29">
        <f t="shared" si="14"/>
        <v>11.96</v>
      </c>
      <c r="R30" s="29">
        <f t="shared" si="14"/>
        <v>13.200000000000001</v>
      </c>
      <c r="S30" s="41">
        <f>R30-Q30</f>
        <v>1.2400000000000002</v>
      </c>
      <c r="T30" s="42">
        <f>R30/Q30*100</f>
        <v>110.36789297658862</v>
      </c>
      <c r="U30" s="29">
        <f t="shared" si="14"/>
        <v>15.21</v>
      </c>
      <c r="V30" s="29">
        <f t="shared" si="14"/>
        <v>16.95</v>
      </c>
      <c r="W30" s="41">
        <f t="shared" si="12"/>
        <v>1.7399999999999984</v>
      </c>
      <c r="X30" s="42">
        <f t="shared" si="13"/>
        <v>111.43984220907296</v>
      </c>
    </row>
    <row r="31" spans="1:24" ht="8.25" customHeight="1">
      <c r="A31" s="54"/>
      <c r="B31" s="52"/>
      <c r="C31" s="52"/>
      <c r="D31" s="52"/>
      <c r="E31" s="29"/>
      <c r="F31" s="29"/>
      <c r="G31" s="41"/>
      <c r="H31" s="42"/>
      <c r="I31" s="29"/>
      <c r="J31" s="29"/>
      <c r="K31" s="41"/>
      <c r="L31" s="42"/>
      <c r="M31" s="29"/>
      <c r="N31" s="29"/>
      <c r="O31" s="41"/>
      <c r="P31" s="42"/>
      <c r="Q31" s="29"/>
      <c r="R31" s="29"/>
      <c r="S31" s="41"/>
      <c r="T31" s="42"/>
      <c r="U31" s="29"/>
      <c r="V31" s="30"/>
      <c r="W31" s="41"/>
      <c r="X31" s="42"/>
    </row>
    <row r="32" spans="1:24" ht="18" customHeight="1">
      <c r="A32" s="24" t="s">
        <v>28</v>
      </c>
      <c r="B32" s="25">
        <v>1.02</v>
      </c>
      <c r="C32" s="26">
        <v>1.23</v>
      </c>
      <c r="D32" s="26">
        <v>1.43</v>
      </c>
      <c r="E32" s="17"/>
      <c r="F32" s="17"/>
      <c r="G32" s="41"/>
      <c r="H32" s="42"/>
      <c r="I32" s="17"/>
      <c r="J32" s="17"/>
      <c r="K32" s="41"/>
      <c r="L32" s="42"/>
      <c r="M32" s="17"/>
      <c r="N32" s="17"/>
      <c r="O32" s="41"/>
      <c r="P32" s="42"/>
      <c r="Q32" s="17">
        <v>1.87</v>
      </c>
      <c r="R32" s="17">
        <v>1.97</v>
      </c>
      <c r="S32" s="41">
        <f>R32-Q32</f>
        <v>0.09999999999999987</v>
      </c>
      <c r="T32" s="42">
        <f>R32/Q32*100</f>
        <v>105.3475935828877</v>
      </c>
      <c r="U32" s="17">
        <v>1.87</v>
      </c>
      <c r="V32" s="17">
        <v>1.97</v>
      </c>
      <c r="W32" s="41">
        <f t="shared" si="12"/>
        <v>0.09999999999999987</v>
      </c>
      <c r="X32" s="42">
        <f t="shared" si="13"/>
        <v>105.3475935828877</v>
      </c>
    </row>
    <row r="33" spans="1:24" ht="36" customHeight="1">
      <c r="A33" s="6" t="s">
        <v>35</v>
      </c>
      <c r="B33" s="6"/>
      <c r="C33" s="6"/>
      <c r="D33" s="6"/>
      <c r="E33" s="27">
        <v>1.22</v>
      </c>
      <c r="F33" s="27">
        <v>1.33</v>
      </c>
      <c r="G33" s="41">
        <f>F33-E33</f>
        <v>0.1100000000000001</v>
      </c>
      <c r="H33" s="42">
        <f>F33/E33*100</f>
        <v>109.01639344262296</v>
      </c>
      <c r="I33" s="27">
        <v>1.22</v>
      </c>
      <c r="J33" s="27">
        <v>1.33</v>
      </c>
      <c r="K33" s="41">
        <f>J33-I33</f>
        <v>0.1100000000000001</v>
      </c>
      <c r="L33" s="42">
        <f>J33/I33*100</f>
        <v>109.01639344262296</v>
      </c>
      <c r="M33" s="27">
        <v>1.22</v>
      </c>
      <c r="N33" s="27">
        <v>1.33</v>
      </c>
      <c r="O33" s="41">
        <f>N33-M33</f>
        <v>0.1100000000000001</v>
      </c>
      <c r="P33" s="42">
        <f>N33/M33*100</f>
        <v>109.01639344262296</v>
      </c>
      <c r="Q33" s="27">
        <v>1.22</v>
      </c>
      <c r="R33" s="27">
        <v>1.33</v>
      </c>
      <c r="S33" s="41">
        <f>R33-Q33</f>
        <v>0.1100000000000001</v>
      </c>
      <c r="T33" s="42">
        <f>R33/Q33*100</f>
        <v>109.01639344262296</v>
      </c>
      <c r="U33" s="27">
        <v>1.22</v>
      </c>
      <c r="V33" s="45">
        <v>1.33</v>
      </c>
      <c r="W33" s="41">
        <f t="shared" si="12"/>
        <v>0.1100000000000001</v>
      </c>
      <c r="X33" s="42">
        <f t="shared" si="13"/>
        <v>109.01639344262296</v>
      </c>
    </row>
    <row r="34" spans="1:24" ht="8.25" customHeight="1">
      <c r="A34" s="30"/>
      <c r="B34" s="30"/>
      <c r="C34" s="30"/>
      <c r="D34" s="30"/>
      <c r="E34" s="55"/>
      <c r="F34" s="55"/>
      <c r="G34" s="41"/>
      <c r="H34" s="42"/>
      <c r="I34" s="55"/>
      <c r="J34" s="55"/>
      <c r="K34" s="41"/>
      <c r="L34" s="42"/>
      <c r="M34" s="56"/>
      <c r="N34" s="56"/>
      <c r="O34" s="41"/>
      <c r="P34" s="42"/>
      <c r="Q34" s="56"/>
      <c r="R34" s="56"/>
      <c r="S34" s="41"/>
      <c r="T34" s="42"/>
      <c r="U34" s="56"/>
      <c r="V34" s="30"/>
      <c r="W34" s="41"/>
      <c r="X34" s="42"/>
    </row>
    <row r="35" spans="1:24" ht="18">
      <c r="A35" s="57" t="s">
        <v>16</v>
      </c>
      <c r="B35" s="30"/>
      <c r="C35" s="30"/>
      <c r="D35" s="30"/>
      <c r="E35" s="40">
        <f>SUM(E30:E34)</f>
        <v>8.42</v>
      </c>
      <c r="F35" s="40">
        <f>SUM(F30:F34)</f>
        <v>9.229999999999999</v>
      </c>
      <c r="G35" s="41">
        <f>F35-E35</f>
        <v>0.8099999999999987</v>
      </c>
      <c r="H35" s="42">
        <f>F35/E35*100</f>
        <v>109.61995249406174</v>
      </c>
      <c r="I35" s="40">
        <f>SUM(I30:I34)</f>
        <v>10.120000000000001</v>
      </c>
      <c r="J35" s="40">
        <f>SUM(J30:J34)</f>
        <v>10.23</v>
      </c>
      <c r="K35" s="41">
        <f>J35-I35</f>
        <v>0.10999999999999943</v>
      </c>
      <c r="L35" s="42">
        <f>J35/I35*100</f>
        <v>101.08695652173914</v>
      </c>
      <c r="M35" s="40">
        <f>SUM(M30:M34)</f>
        <v>13.290000000000001</v>
      </c>
      <c r="N35" s="40">
        <f>SUM(N30:N34)</f>
        <v>14.53</v>
      </c>
      <c r="O35" s="41">
        <f>N35-M35</f>
        <v>1.2399999999999984</v>
      </c>
      <c r="P35" s="42">
        <f>N35/M35*100</f>
        <v>109.3303235515425</v>
      </c>
      <c r="Q35" s="40">
        <f>SUM(Q30:Q34)</f>
        <v>15.050000000000002</v>
      </c>
      <c r="R35" s="40">
        <f>SUM(R30:R34)</f>
        <v>16.5</v>
      </c>
      <c r="S35" s="41">
        <f>R35-Q35</f>
        <v>1.4499999999999975</v>
      </c>
      <c r="T35" s="42">
        <f>R35/Q35*100</f>
        <v>109.6345514950166</v>
      </c>
      <c r="U35" s="40">
        <f>SUM(U30:U34)</f>
        <v>18.3</v>
      </c>
      <c r="V35" s="40">
        <f>SUM(V30:V34)</f>
        <v>20.25</v>
      </c>
      <c r="W35" s="41">
        <f t="shared" si="12"/>
        <v>1.9499999999999993</v>
      </c>
      <c r="X35" s="42">
        <f t="shared" si="13"/>
        <v>110.65573770491804</v>
      </c>
    </row>
    <row r="36" spans="1:24" ht="6.75" customHeight="1">
      <c r="A36" s="57"/>
      <c r="B36" s="30"/>
      <c r="C36" s="30"/>
      <c r="D36" s="30"/>
      <c r="E36" s="40"/>
      <c r="F36" s="40"/>
      <c r="G36" s="41"/>
      <c r="H36" s="42"/>
      <c r="I36" s="40"/>
      <c r="J36" s="40"/>
      <c r="K36" s="41"/>
      <c r="L36" s="42"/>
      <c r="M36" s="40"/>
      <c r="N36" s="40"/>
      <c r="O36" s="41"/>
      <c r="P36" s="42"/>
      <c r="Q36" s="40"/>
      <c r="R36" s="40"/>
      <c r="S36" s="41"/>
      <c r="T36" s="42"/>
      <c r="U36" s="40"/>
      <c r="V36" s="30"/>
      <c r="W36" s="41"/>
      <c r="X36" s="42"/>
    </row>
    <row r="37" spans="1:24" ht="15">
      <c r="A37" s="58" t="s">
        <v>32</v>
      </c>
      <c r="B37" s="30"/>
      <c r="C37" s="30"/>
      <c r="D37" s="30"/>
      <c r="E37" s="30"/>
      <c r="F37" s="30"/>
      <c r="G37" s="41"/>
      <c r="H37" s="42"/>
      <c r="I37" s="30"/>
      <c r="J37" s="30"/>
      <c r="K37" s="41"/>
      <c r="L37" s="42"/>
      <c r="M37" s="30"/>
      <c r="N37" s="30"/>
      <c r="O37" s="41"/>
      <c r="P37" s="42"/>
      <c r="Q37" s="30"/>
      <c r="R37" s="30"/>
      <c r="S37" s="41"/>
      <c r="T37" s="42"/>
      <c r="U37" s="30"/>
      <c r="V37" s="30"/>
      <c r="W37" s="41"/>
      <c r="X37" s="42"/>
    </row>
    <row r="38" spans="1:24" ht="18">
      <c r="A38" s="34" t="s">
        <v>29</v>
      </c>
      <c r="B38" s="22">
        <v>0.76</v>
      </c>
      <c r="C38" s="23">
        <v>0.9</v>
      </c>
      <c r="D38" s="23">
        <v>1.06</v>
      </c>
      <c r="E38" s="11">
        <v>1.3</v>
      </c>
      <c r="F38" s="11"/>
      <c r="G38" s="41">
        <f>F38-E38</f>
        <v>-1.3</v>
      </c>
      <c r="H38" s="42">
        <f>F38/E38*100</f>
        <v>0</v>
      </c>
      <c r="I38" s="11">
        <v>1.3</v>
      </c>
      <c r="J38" s="11"/>
      <c r="K38" s="41">
        <f>J38-I38</f>
        <v>-1.3</v>
      </c>
      <c r="L38" s="42">
        <f>J38/I38*100</f>
        <v>0</v>
      </c>
      <c r="M38" s="11">
        <v>1.3</v>
      </c>
      <c r="N38" s="11"/>
      <c r="O38" s="41">
        <f>N38-M38</f>
        <v>-1.3</v>
      </c>
      <c r="P38" s="42">
        <f>N38/M38*100</f>
        <v>0</v>
      </c>
      <c r="Q38" s="11">
        <v>1.3</v>
      </c>
      <c r="R38" s="11"/>
      <c r="S38" s="41">
        <f>R38-Q38</f>
        <v>-1.3</v>
      </c>
      <c r="T38" s="42">
        <f>R38/Q38*100</f>
        <v>0</v>
      </c>
      <c r="U38" s="11">
        <v>1.3</v>
      </c>
      <c r="V38" s="39">
        <v>1.45</v>
      </c>
      <c r="W38" s="41">
        <f t="shared" si="12"/>
        <v>0.1499999999999999</v>
      </c>
      <c r="X38" s="42">
        <f t="shared" si="13"/>
        <v>111.53846153846155</v>
      </c>
    </row>
    <row r="39" spans="1:24" ht="18">
      <c r="A39" s="21" t="s">
        <v>31</v>
      </c>
      <c r="B39" s="30"/>
      <c r="C39" s="30"/>
      <c r="D39" s="30"/>
      <c r="E39" s="32">
        <v>1.2</v>
      </c>
      <c r="F39" s="32"/>
      <c r="G39" s="32"/>
      <c r="H39" s="32"/>
      <c r="I39" s="32">
        <v>1.2</v>
      </c>
      <c r="J39" s="32"/>
      <c r="K39" s="32"/>
      <c r="L39" s="32"/>
      <c r="M39" s="32">
        <v>1.2</v>
      </c>
      <c r="N39" s="32"/>
      <c r="O39" s="32"/>
      <c r="P39" s="32"/>
      <c r="Q39" s="32">
        <v>1.2</v>
      </c>
      <c r="R39" s="32"/>
      <c r="S39" s="32"/>
      <c r="T39" s="32"/>
      <c r="U39" s="32">
        <v>1.2</v>
      </c>
      <c r="V39" s="30"/>
      <c r="W39" s="30"/>
      <c r="X39" s="30"/>
    </row>
    <row r="40" spans="1:21" ht="18">
      <c r="A40" s="37"/>
      <c r="B40" s="33"/>
      <c r="C40" s="33"/>
      <c r="D40" s="3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>
        <v>13.2</v>
      </c>
      <c r="S40" s="38"/>
      <c r="T40" s="38"/>
      <c r="U40" s="38"/>
    </row>
    <row r="41" spans="1:21" ht="18">
      <c r="A41" s="37"/>
      <c r="B41" s="33"/>
      <c r="C41" s="33"/>
      <c r="D41" s="3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>
        <f>R40-Q30</f>
        <v>1.2399999999999984</v>
      </c>
      <c r="S41" s="38"/>
      <c r="T41" s="38"/>
      <c r="U41" s="38"/>
    </row>
    <row r="42" spans="1:21" ht="15">
      <c r="A42" s="82" t="s">
        <v>21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</row>
  </sheetData>
  <sheetProtection/>
  <mergeCells count="10">
    <mergeCell ref="A42:U42"/>
    <mergeCell ref="A1:U1"/>
    <mergeCell ref="A2:U2"/>
    <mergeCell ref="A4:A5"/>
    <mergeCell ref="A14:D14"/>
    <mergeCell ref="E5:H5"/>
    <mergeCell ref="I5:L5"/>
    <mergeCell ref="M5:P5"/>
    <mergeCell ref="Q5:X5"/>
    <mergeCell ref="E4:X4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5" zoomScaleNormal="85" zoomScalePageLayoutView="0" workbookViewId="0" topLeftCell="A1">
      <pane xSplit="1" ySplit="9" topLeftCell="J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4" sqref="M44"/>
    </sheetView>
  </sheetViews>
  <sheetFormatPr defaultColWidth="9.00390625" defaultRowHeight="12.75"/>
  <cols>
    <col min="1" max="1" width="38.875" style="0" customWidth="1"/>
    <col min="2" max="5" width="13.75390625" style="0" customWidth="1"/>
    <col min="6" max="6" width="13.375" style="0" customWidth="1"/>
    <col min="7" max="7" width="11.625" style="0" customWidth="1"/>
    <col min="8" max="9" width="11.25390625" style="0" customWidth="1"/>
    <col min="10" max="13" width="11.875" style="0" customWidth="1"/>
    <col min="14" max="14" width="11.25390625" style="0" customWidth="1"/>
    <col min="15" max="16" width="11.75390625" style="0" customWidth="1"/>
    <col min="17" max="17" width="14.75390625" style="0" customWidth="1"/>
  </cols>
  <sheetData>
    <row r="1" spans="1:17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8" customHeight="1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ht="20.25" customHeight="1">
      <c r="Q3" s="59" t="s">
        <v>46</v>
      </c>
    </row>
    <row r="4" spans="1:17" ht="15.75">
      <c r="A4" s="85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70.25" customHeight="1">
      <c r="A5" s="85"/>
      <c r="B5" s="61" t="s">
        <v>54</v>
      </c>
      <c r="C5" s="61" t="s">
        <v>74</v>
      </c>
      <c r="D5" s="61" t="s">
        <v>49</v>
      </c>
      <c r="E5" s="61" t="s">
        <v>55</v>
      </c>
      <c r="F5" s="61" t="s">
        <v>55</v>
      </c>
      <c r="G5" s="61" t="s">
        <v>47</v>
      </c>
      <c r="H5" s="61" t="s">
        <v>72</v>
      </c>
      <c r="I5" s="61" t="s">
        <v>48</v>
      </c>
      <c r="J5" s="61" t="s">
        <v>48</v>
      </c>
      <c r="K5" s="61" t="s">
        <v>74</v>
      </c>
      <c r="L5" s="61" t="s">
        <v>44</v>
      </c>
      <c r="M5" s="61" t="s">
        <v>68</v>
      </c>
      <c r="N5" s="61" t="s">
        <v>68</v>
      </c>
      <c r="O5" s="61" t="s">
        <v>30</v>
      </c>
      <c r="P5" s="62" t="s">
        <v>45</v>
      </c>
      <c r="Q5" s="62" t="s">
        <v>50</v>
      </c>
    </row>
    <row r="6" spans="1:17" ht="8.25" customHeight="1">
      <c r="A6" s="3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64"/>
    </row>
    <row r="7" spans="1:19" ht="41.25" customHeight="1">
      <c r="A7" s="78" t="s">
        <v>26</v>
      </c>
      <c r="B7" s="65"/>
      <c r="C7" s="65"/>
      <c r="D7" s="65">
        <v>3266.02</v>
      </c>
      <c r="E7" s="65"/>
      <c r="F7" s="65"/>
      <c r="G7" s="65">
        <v>195.1</v>
      </c>
      <c r="H7" s="65"/>
      <c r="I7" s="65">
        <v>100.45</v>
      </c>
      <c r="J7" s="65"/>
      <c r="K7" s="65"/>
      <c r="L7" s="65">
        <v>326.3</v>
      </c>
      <c r="M7" s="65"/>
      <c r="N7" s="65">
        <v>35.9</v>
      </c>
      <c r="O7" s="65">
        <v>151.8</v>
      </c>
      <c r="P7" s="65">
        <f>1416.64+1268.83</f>
        <v>2685.4700000000003</v>
      </c>
      <c r="Q7" s="65">
        <v>1198.25</v>
      </c>
      <c r="S7">
        <f>SUM(B7:Q7)</f>
        <v>7959.290000000001</v>
      </c>
    </row>
    <row r="8" spans="1:19" ht="39.75" customHeight="1">
      <c r="A8" s="78" t="s">
        <v>27</v>
      </c>
      <c r="B8" s="65">
        <v>198.3</v>
      </c>
      <c r="C8" s="65">
        <v>3595.68</v>
      </c>
      <c r="D8" s="65">
        <v>5389.44</v>
      </c>
      <c r="E8" s="65">
        <v>366.88</v>
      </c>
      <c r="F8" s="65">
        <v>274.9</v>
      </c>
      <c r="G8" s="65">
        <v>1302.38</v>
      </c>
      <c r="H8" s="65">
        <v>1085.29</v>
      </c>
      <c r="I8" s="65">
        <v>1971.51</v>
      </c>
      <c r="J8" s="65">
        <v>3305.51</v>
      </c>
      <c r="K8" s="65">
        <v>4540.26</v>
      </c>
      <c r="L8" s="65">
        <v>503.21</v>
      </c>
      <c r="M8" s="65">
        <v>3137.37</v>
      </c>
      <c r="N8" s="65">
        <v>1709.4</v>
      </c>
      <c r="O8" s="65">
        <v>10273.83</v>
      </c>
      <c r="P8" s="65">
        <f>2905+2780.68</f>
        <v>5685.68</v>
      </c>
      <c r="Q8" s="65">
        <v>3237.18</v>
      </c>
      <c r="S8">
        <f>SUM(B8:Q8)</f>
        <v>46576.82</v>
      </c>
    </row>
    <row r="9" spans="1:19" ht="38.25" hidden="1">
      <c r="A9" s="31"/>
      <c r="B9" s="66" t="s">
        <v>53</v>
      </c>
      <c r="C9" s="66" t="s">
        <v>56</v>
      </c>
      <c r="D9" s="66"/>
      <c r="E9" s="66" t="s">
        <v>51</v>
      </c>
      <c r="F9" s="66" t="s">
        <v>65</v>
      </c>
      <c r="G9" s="66" t="s">
        <v>63</v>
      </c>
      <c r="H9" s="66" t="s">
        <v>71</v>
      </c>
      <c r="I9" s="66" t="s">
        <v>64</v>
      </c>
      <c r="J9" s="66" t="s">
        <v>62</v>
      </c>
      <c r="K9" s="66" t="s">
        <v>52</v>
      </c>
      <c r="L9" s="66" t="s">
        <v>57</v>
      </c>
      <c r="M9" s="66" t="s">
        <v>73</v>
      </c>
      <c r="N9" s="66" t="s">
        <v>67</v>
      </c>
      <c r="O9" s="66" t="s">
        <v>66</v>
      </c>
      <c r="P9" s="79" t="s">
        <v>69</v>
      </c>
      <c r="Q9" s="79" t="s">
        <v>70</v>
      </c>
      <c r="S9">
        <f>S7+S8</f>
        <v>54536.11</v>
      </c>
    </row>
    <row r="10" spans="1:17" ht="15.75">
      <c r="A10" s="48" t="s">
        <v>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33.75" customHeight="1">
      <c r="A11" s="5" t="s">
        <v>7</v>
      </c>
      <c r="B11" s="68">
        <f aca="true" t="shared" si="0" ref="B11:O11">B12+B15+B16+B13+B14</f>
        <v>2.1199999999999997</v>
      </c>
      <c r="C11" s="68">
        <f t="shared" si="0"/>
        <v>2.5399999999999996</v>
      </c>
      <c r="D11" s="68">
        <f t="shared" si="0"/>
        <v>2.4599999999999995</v>
      </c>
      <c r="E11" s="68">
        <f t="shared" si="0"/>
        <v>2.4599999999999995</v>
      </c>
      <c r="F11" s="68">
        <f t="shared" si="0"/>
        <v>2.4599999999999995</v>
      </c>
      <c r="G11" s="68">
        <f t="shared" si="0"/>
        <v>2.3</v>
      </c>
      <c r="H11" s="68">
        <f t="shared" si="0"/>
        <v>2.9099999999999997</v>
      </c>
      <c r="I11" s="68">
        <f t="shared" si="0"/>
        <v>2.5399999999999996</v>
      </c>
      <c r="J11" s="68">
        <f t="shared" si="0"/>
        <v>2.5399999999999996</v>
      </c>
      <c r="K11" s="68">
        <f t="shared" si="0"/>
        <v>1.92</v>
      </c>
      <c r="L11" s="68">
        <f t="shared" si="0"/>
        <v>2.09</v>
      </c>
      <c r="M11" s="68">
        <f t="shared" si="0"/>
        <v>2.5399999999999996</v>
      </c>
      <c r="N11" s="68">
        <f t="shared" si="0"/>
        <v>2.5099999999999993</v>
      </c>
      <c r="O11" s="68">
        <f t="shared" si="0"/>
        <v>2.3699999999999997</v>
      </c>
      <c r="P11" s="68"/>
      <c r="Q11" s="68"/>
    </row>
    <row r="12" spans="1:17" ht="53.25" customHeight="1">
      <c r="A12" s="10" t="s">
        <v>33</v>
      </c>
      <c r="B12" s="39">
        <v>0.92</v>
      </c>
      <c r="C12" s="39">
        <v>0.97</v>
      </c>
      <c r="D12" s="39">
        <v>0.92</v>
      </c>
      <c r="E12" s="39">
        <v>0.92</v>
      </c>
      <c r="F12" s="39">
        <v>0.92</v>
      </c>
      <c r="G12" s="39">
        <v>0.97</v>
      </c>
      <c r="H12" s="39">
        <v>1.37</v>
      </c>
      <c r="I12" s="39">
        <v>0.97</v>
      </c>
      <c r="J12" s="39">
        <v>0.97</v>
      </c>
      <c r="K12" s="39">
        <v>0.72</v>
      </c>
      <c r="L12" s="39">
        <v>0.99</v>
      </c>
      <c r="M12" s="39">
        <v>1</v>
      </c>
      <c r="N12" s="39">
        <v>0.97</v>
      </c>
      <c r="O12" s="39">
        <v>0.87</v>
      </c>
      <c r="P12" s="39"/>
      <c r="Q12" s="39"/>
    </row>
    <row r="13" spans="1:17" ht="27.75" customHeight="1">
      <c r="A13" s="1" t="s">
        <v>20</v>
      </c>
      <c r="B13" s="39">
        <v>0.3</v>
      </c>
      <c r="C13" s="39">
        <v>0.3</v>
      </c>
      <c r="D13" s="39">
        <v>0.3</v>
      </c>
      <c r="E13" s="39">
        <v>0.3</v>
      </c>
      <c r="F13" s="39">
        <v>0.3</v>
      </c>
      <c r="G13" s="39">
        <v>0.3</v>
      </c>
      <c r="H13" s="39">
        <v>0.3</v>
      </c>
      <c r="I13" s="39">
        <v>0.3</v>
      </c>
      <c r="J13" s="39">
        <v>0.3</v>
      </c>
      <c r="K13" s="39">
        <v>0.3</v>
      </c>
      <c r="L13" s="39">
        <v>0.3</v>
      </c>
      <c r="M13" s="39">
        <v>0.3</v>
      </c>
      <c r="N13" s="39">
        <v>0.3</v>
      </c>
      <c r="O13" s="39">
        <v>0.3</v>
      </c>
      <c r="P13" s="39"/>
      <c r="Q13" s="39"/>
    </row>
    <row r="14" spans="1:17" ht="25.5" customHeight="1">
      <c r="A14" s="50" t="s">
        <v>22</v>
      </c>
      <c r="B14" s="39">
        <v>0.07</v>
      </c>
      <c r="C14" s="39">
        <v>0.07</v>
      </c>
      <c r="D14" s="39">
        <v>0.07</v>
      </c>
      <c r="E14" s="39">
        <v>0.07</v>
      </c>
      <c r="F14" s="39">
        <v>0.07</v>
      </c>
      <c r="G14" s="39"/>
      <c r="H14" s="39">
        <v>0.07</v>
      </c>
      <c r="I14" s="39">
        <v>0.07</v>
      </c>
      <c r="J14" s="39">
        <v>0.07</v>
      </c>
      <c r="K14" s="39">
        <v>0.07</v>
      </c>
      <c r="L14" s="39">
        <v>0.07</v>
      </c>
      <c r="M14" s="39">
        <v>0.07</v>
      </c>
      <c r="N14" s="39">
        <v>0.07</v>
      </c>
      <c r="O14" s="39">
        <v>0.07</v>
      </c>
      <c r="P14" s="39"/>
      <c r="Q14" s="39"/>
    </row>
    <row r="15" spans="1:17" ht="15.75" customHeight="1">
      <c r="A15" s="1" t="s">
        <v>14</v>
      </c>
      <c r="B15" s="39">
        <v>0.44</v>
      </c>
      <c r="C15" s="39">
        <v>0.47</v>
      </c>
      <c r="D15" s="39">
        <v>0.44</v>
      </c>
      <c r="E15" s="39">
        <v>0.44</v>
      </c>
      <c r="F15" s="39">
        <v>0.44</v>
      </c>
      <c r="G15" s="39">
        <v>0.3</v>
      </c>
      <c r="H15" s="39">
        <v>0.44</v>
      </c>
      <c r="I15" s="39">
        <v>0.47</v>
      </c>
      <c r="J15" s="39">
        <v>0.47</v>
      </c>
      <c r="K15" s="39">
        <v>0.44</v>
      </c>
      <c r="L15" s="39">
        <v>0.3</v>
      </c>
      <c r="M15" s="39">
        <v>0.44</v>
      </c>
      <c r="N15" s="39">
        <v>0.44</v>
      </c>
      <c r="O15" s="39">
        <v>0.44</v>
      </c>
      <c r="P15" s="39"/>
      <c r="Q15" s="39"/>
    </row>
    <row r="16" spans="1:17" ht="18">
      <c r="A16" s="12" t="s">
        <v>34</v>
      </c>
      <c r="B16" s="39">
        <v>0.39</v>
      </c>
      <c r="C16" s="39">
        <v>0.73</v>
      </c>
      <c r="D16" s="39">
        <v>0.73</v>
      </c>
      <c r="E16" s="39">
        <v>0.73</v>
      </c>
      <c r="F16" s="39">
        <v>0.73</v>
      </c>
      <c r="G16" s="39">
        <v>0.73</v>
      </c>
      <c r="H16" s="39">
        <v>0.73</v>
      </c>
      <c r="I16" s="39">
        <v>0.73</v>
      </c>
      <c r="J16" s="39">
        <v>0.73</v>
      </c>
      <c r="K16" s="39">
        <v>0.39</v>
      </c>
      <c r="L16" s="39">
        <v>0.43</v>
      </c>
      <c r="M16" s="39">
        <v>0.73</v>
      </c>
      <c r="N16" s="39">
        <v>0.73</v>
      </c>
      <c r="O16" s="39">
        <v>0.69</v>
      </c>
      <c r="P16" s="39"/>
      <c r="Q16" s="39"/>
    </row>
    <row r="17" spans="1:17" ht="9" customHeight="1">
      <c r="A17" s="12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69"/>
      <c r="Q17" s="69"/>
    </row>
    <row r="18" spans="1:17" ht="26.25" customHeight="1">
      <c r="A18" s="6" t="s">
        <v>8</v>
      </c>
      <c r="B18" s="68">
        <f aca="true" t="shared" si="1" ref="B18:Q18">SUM(B19:B28)</f>
        <v>1.5899999999999999</v>
      </c>
      <c r="C18" s="68">
        <f>SUM(C19:C28)</f>
        <v>6.12</v>
      </c>
      <c r="D18" s="68">
        <f>SUM(D19:D28)</f>
        <v>1.77</v>
      </c>
      <c r="E18" s="68">
        <f t="shared" si="1"/>
        <v>1.67</v>
      </c>
      <c r="F18" s="68">
        <f t="shared" si="1"/>
        <v>1.67</v>
      </c>
      <c r="G18" s="68">
        <f t="shared" si="1"/>
        <v>2.42</v>
      </c>
      <c r="H18" s="68">
        <f>SUM(H19:H28)</f>
        <v>4.05</v>
      </c>
      <c r="I18" s="68">
        <f t="shared" si="1"/>
        <v>3.84</v>
      </c>
      <c r="J18" s="68">
        <f t="shared" si="1"/>
        <v>4.54</v>
      </c>
      <c r="K18" s="68">
        <f>SUM(K19:K28)</f>
        <v>4.94</v>
      </c>
      <c r="L18" s="68">
        <f t="shared" si="1"/>
        <v>5.9399999999999995</v>
      </c>
      <c r="M18" s="68">
        <f t="shared" si="1"/>
        <v>7.109999999999999</v>
      </c>
      <c r="N18" s="68">
        <f t="shared" si="1"/>
        <v>7.71</v>
      </c>
      <c r="O18" s="68">
        <f t="shared" si="1"/>
        <v>4.78</v>
      </c>
      <c r="P18" s="68">
        <f t="shared" si="1"/>
        <v>7.53</v>
      </c>
      <c r="Q18" s="68">
        <f t="shared" si="1"/>
        <v>7.53</v>
      </c>
    </row>
    <row r="19" spans="1:17" ht="18">
      <c r="A19" s="75" t="s">
        <v>19</v>
      </c>
      <c r="B19" s="39">
        <v>0.73</v>
      </c>
      <c r="C19" s="39">
        <v>0.73</v>
      </c>
      <c r="D19" s="39">
        <v>0.81</v>
      </c>
      <c r="E19" s="39">
        <v>0.81</v>
      </c>
      <c r="F19" s="39">
        <v>0.81</v>
      </c>
      <c r="G19" s="39">
        <v>0.81</v>
      </c>
      <c r="H19" s="39">
        <v>0.81</v>
      </c>
      <c r="I19" s="39">
        <v>0.73</v>
      </c>
      <c r="J19" s="39">
        <v>0.73</v>
      </c>
      <c r="K19" s="39">
        <v>0.73</v>
      </c>
      <c r="L19" s="39">
        <v>0.81</v>
      </c>
      <c r="M19" s="39">
        <v>0.81</v>
      </c>
      <c r="N19" s="39">
        <v>0.81</v>
      </c>
      <c r="O19" s="39">
        <v>0.81</v>
      </c>
      <c r="P19" s="39">
        <v>0.81</v>
      </c>
      <c r="Q19" s="39">
        <v>0.81</v>
      </c>
    </row>
    <row r="20" spans="1:17" ht="25.5">
      <c r="A20" s="1" t="s">
        <v>9</v>
      </c>
      <c r="B20" s="39">
        <v>0.2</v>
      </c>
      <c r="C20" s="39">
        <v>0.31</v>
      </c>
      <c r="D20" s="39">
        <v>0.25</v>
      </c>
      <c r="E20" s="39">
        <v>0.2</v>
      </c>
      <c r="F20" s="39">
        <v>0.2</v>
      </c>
      <c r="G20" s="39"/>
      <c r="H20" s="39">
        <v>0.2</v>
      </c>
      <c r="I20" s="39">
        <v>0.31</v>
      </c>
      <c r="J20" s="39">
        <v>0.31</v>
      </c>
      <c r="K20" s="39"/>
      <c r="L20" s="39"/>
      <c r="M20" s="39">
        <v>0.32</v>
      </c>
      <c r="N20" s="39">
        <v>0.32</v>
      </c>
      <c r="O20" s="39">
        <v>0.2</v>
      </c>
      <c r="P20" s="39">
        <v>0.32</v>
      </c>
      <c r="Q20" s="39">
        <v>0.32</v>
      </c>
    </row>
    <row r="21" spans="1:17" ht="29.25" customHeight="1">
      <c r="A21" s="1" t="s">
        <v>15</v>
      </c>
      <c r="B21" s="39">
        <v>0.45</v>
      </c>
      <c r="C21" s="39">
        <v>2.26</v>
      </c>
      <c r="D21" s="39">
        <v>0.5</v>
      </c>
      <c r="E21" s="39">
        <v>0.45</v>
      </c>
      <c r="F21" s="39">
        <v>0.45</v>
      </c>
      <c r="G21" s="39">
        <v>1.25</v>
      </c>
      <c r="H21" s="39">
        <v>2.4</v>
      </c>
      <c r="I21" s="39">
        <v>2.26</v>
      </c>
      <c r="J21" s="39">
        <v>2.26</v>
      </c>
      <c r="K21" s="39">
        <v>1.36</v>
      </c>
      <c r="L21" s="39">
        <v>1.52</v>
      </c>
      <c r="M21" s="39">
        <f>2.4+0.13</f>
        <v>2.53</v>
      </c>
      <c r="N21" s="39">
        <f>2.4</f>
        <v>2.4</v>
      </c>
      <c r="O21" s="39">
        <v>2.3</v>
      </c>
      <c r="P21" s="39">
        <f>2.8+0.15</f>
        <v>2.9499999999999997</v>
      </c>
      <c r="Q21" s="39">
        <f>2.8+0.15</f>
        <v>2.9499999999999997</v>
      </c>
    </row>
    <row r="22" spans="1:17" ht="18">
      <c r="A22" s="1" t="s">
        <v>4</v>
      </c>
      <c r="B22" s="39"/>
      <c r="C22" s="39">
        <v>0.7</v>
      </c>
      <c r="D22" s="39"/>
      <c r="E22" s="39"/>
      <c r="F22" s="39"/>
      <c r="G22" s="39"/>
      <c r="H22" s="39"/>
      <c r="I22" s="39"/>
      <c r="J22" s="39">
        <v>0.7</v>
      </c>
      <c r="K22" s="39">
        <v>0.68</v>
      </c>
      <c r="L22" s="39">
        <v>3.3</v>
      </c>
      <c r="M22" s="39">
        <v>0.77</v>
      </c>
      <c r="N22" s="39">
        <v>1.79</v>
      </c>
      <c r="O22" s="39">
        <v>0.77</v>
      </c>
      <c r="P22" s="39">
        <v>2.32</v>
      </c>
      <c r="Q22" s="39">
        <v>2.32</v>
      </c>
    </row>
    <row r="23" spans="1:17" ht="18">
      <c r="A23" s="31" t="s">
        <v>43</v>
      </c>
      <c r="B23" s="39"/>
      <c r="C23" s="39">
        <v>1.97</v>
      </c>
      <c r="D23" s="39"/>
      <c r="E23" s="39"/>
      <c r="F23" s="39"/>
      <c r="G23" s="39"/>
      <c r="H23" s="39"/>
      <c r="I23" s="39"/>
      <c r="J23" s="39"/>
      <c r="K23" s="39">
        <v>1.97</v>
      </c>
      <c r="L23" s="39"/>
      <c r="M23" s="39">
        <v>2.04</v>
      </c>
      <c r="N23" s="39">
        <v>2.04</v>
      </c>
      <c r="O23" s="39"/>
      <c r="P23" s="69"/>
      <c r="Q23" s="69"/>
    </row>
    <row r="24" spans="1:17" ht="25.5" hidden="1">
      <c r="A24" s="76" t="s">
        <v>58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69"/>
      <c r="Q24" s="69"/>
    </row>
    <row r="25" spans="1:17" ht="28.5" customHeight="1" hidden="1">
      <c r="A25" s="77" t="s">
        <v>59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69"/>
      <c r="Q25" s="69"/>
    </row>
    <row r="26" spans="1:17" ht="27" customHeight="1" hidden="1">
      <c r="A26" s="77" t="s">
        <v>60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69"/>
      <c r="Q26" s="69"/>
    </row>
    <row r="27" spans="1:17" ht="18" hidden="1">
      <c r="A27" s="77" t="s">
        <v>61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69"/>
      <c r="Q27" s="69"/>
    </row>
    <row r="28" spans="1:17" ht="50.25" customHeight="1">
      <c r="A28" s="1" t="s">
        <v>18</v>
      </c>
      <c r="B28" s="39">
        <v>0.21</v>
      </c>
      <c r="C28" s="39">
        <v>0.15</v>
      </c>
      <c r="D28" s="39">
        <v>0.21</v>
      </c>
      <c r="E28" s="39">
        <v>0.21</v>
      </c>
      <c r="F28" s="39">
        <v>0.21</v>
      </c>
      <c r="G28" s="39">
        <v>0.36</v>
      </c>
      <c r="H28" s="39">
        <v>0.64</v>
      </c>
      <c r="I28" s="39">
        <v>0.54</v>
      </c>
      <c r="J28" s="39">
        <v>0.54</v>
      </c>
      <c r="K28" s="39">
        <v>0.2</v>
      </c>
      <c r="L28" s="39">
        <v>0.31</v>
      </c>
      <c r="M28" s="39">
        <v>0.64</v>
      </c>
      <c r="N28" s="39">
        <f>0.64-0.29</f>
        <v>0.35000000000000003</v>
      </c>
      <c r="O28" s="39">
        <v>0.7</v>
      </c>
      <c r="P28" s="39">
        <f>0.55+0.58</f>
        <v>1.13</v>
      </c>
      <c r="Q28" s="39">
        <f>0.55+0.58</f>
        <v>1.13</v>
      </c>
    </row>
    <row r="29" spans="1:17" ht="9.75" customHeight="1">
      <c r="A29" s="15"/>
      <c r="B29" s="39"/>
      <c r="C29" s="69"/>
      <c r="D29" s="39"/>
      <c r="E29" s="39"/>
      <c r="F29" s="39"/>
      <c r="G29" s="69"/>
      <c r="H29" s="39"/>
      <c r="I29" s="69"/>
      <c r="J29" s="69"/>
      <c r="K29" s="69"/>
      <c r="L29" s="69"/>
      <c r="M29" s="39"/>
      <c r="N29" s="39"/>
      <c r="O29" s="39"/>
      <c r="P29" s="69"/>
      <c r="Q29" s="69"/>
    </row>
    <row r="30" spans="1:17" ht="18">
      <c r="A30" s="18" t="s">
        <v>11</v>
      </c>
      <c r="B30" s="70">
        <f>B31+B32</f>
        <v>4.21</v>
      </c>
      <c r="C30" s="70">
        <f>C31+C32</f>
        <v>0</v>
      </c>
      <c r="D30" s="70">
        <f>D31+D32</f>
        <v>4.45</v>
      </c>
      <c r="E30" s="70">
        <f>E31+E32</f>
        <v>4.77</v>
      </c>
      <c r="F30" s="70">
        <f>F31+F32</f>
        <v>4.79</v>
      </c>
      <c r="G30" s="70">
        <v>5</v>
      </c>
      <c r="H30" s="70">
        <f>H31+H32</f>
        <v>3.32</v>
      </c>
      <c r="I30" s="70">
        <v>4.03</v>
      </c>
      <c r="J30" s="70">
        <v>4.03</v>
      </c>
      <c r="K30" s="70">
        <v>4.69</v>
      </c>
      <c r="L30" s="70">
        <f>3.56+0.29</f>
        <v>3.85</v>
      </c>
      <c r="M30" s="70">
        <f>M31+M32</f>
        <v>4.33</v>
      </c>
      <c r="N30" s="70">
        <f>N31+N32</f>
        <v>3.7600000000000002</v>
      </c>
      <c r="O30" s="70">
        <f>O31+O32</f>
        <v>3.82</v>
      </c>
      <c r="P30" s="39">
        <f>P31+P32</f>
        <v>4.359999999999999</v>
      </c>
      <c r="Q30" s="39">
        <f>Q31+Q32</f>
        <v>5.07</v>
      </c>
    </row>
    <row r="31" spans="1:17" ht="25.5">
      <c r="A31" s="15" t="s">
        <v>10</v>
      </c>
      <c r="B31" s="39"/>
      <c r="C31" s="39"/>
      <c r="D31" s="39"/>
      <c r="E31" s="39"/>
      <c r="F31" s="39"/>
      <c r="G31" s="39"/>
      <c r="H31" s="39">
        <v>3.32</v>
      </c>
      <c r="I31" s="39"/>
      <c r="J31" s="39"/>
      <c r="K31" s="39"/>
      <c r="L31" s="39"/>
      <c r="M31" s="39">
        <v>3.47</v>
      </c>
      <c r="N31" s="39">
        <v>3.47</v>
      </c>
      <c r="O31" s="39"/>
      <c r="P31" s="80">
        <v>4.05</v>
      </c>
      <c r="Q31" s="80">
        <v>4.05</v>
      </c>
    </row>
    <row r="32" spans="1:17" ht="25.5">
      <c r="A32" s="1" t="s">
        <v>5</v>
      </c>
      <c r="B32" s="39">
        <v>4.21</v>
      </c>
      <c r="C32" s="39"/>
      <c r="D32" s="39">
        <v>4.45</v>
      </c>
      <c r="E32" s="39">
        <v>4.77</v>
      </c>
      <c r="F32" s="39">
        <v>4.79</v>
      </c>
      <c r="G32" s="39"/>
      <c r="H32" s="39"/>
      <c r="I32" s="39"/>
      <c r="J32" s="39"/>
      <c r="K32" s="39">
        <v>4.69</v>
      </c>
      <c r="L32" s="39"/>
      <c r="M32" s="39">
        <v>0.86</v>
      </c>
      <c r="N32" s="39">
        <v>0.29</v>
      </c>
      <c r="O32" s="39">
        <v>3.82</v>
      </c>
      <c r="P32" s="72">
        <v>0.31</v>
      </c>
      <c r="Q32" s="72">
        <v>1.02</v>
      </c>
    </row>
    <row r="33" spans="1:17" ht="30">
      <c r="A33" s="6" t="s">
        <v>12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>
        <v>3</v>
      </c>
      <c r="P33" s="68">
        <v>3</v>
      </c>
      <c r="Q33" s="68">
        <v>3</v>
      </c>
    </row>
    <row r="34" spans="1:17" ht="18">
      <c r="A34" s="54" t="s">
        <v>1</v>
      </c>
      <c r="B34" s="81">
        <f aca="true" t="shared" si="2" ref="B34:Q34">B30+B18+B11+B33</f>
        <v>7.92</v>
      </c>
      <c r="C34" s="81">
        <f>C30+C18+C11+C33</f>
        <v>8.66</v>
      </c>
      <c r="D34" s="81">
        <f>D30+D18+D11+D33</f>
        <v>8.68</v>
      </c>
      <c r="E34" s="81">
        <f t="shared" si="2"/>
        <v>8.899999999999999</v>
      </c>
      <c r="F34" s="81">
        <f t="shared" si="2"/>
        <v>8.92</v>
      </c>
      <c r="G34" s="81">
        <f t="shared" si="2"/>
        <v>9.719999999999999</v>
      </c>
      <c r="H34" s="81">
        <f>H30+H18+H11+H33</f>
        <v>10.28</v>
      </c>
      <c r="I34" s="81">
        <f t="shared" si="2"/>
        <v>10.41</v>
      </c>
      <c r="J34" s="81">
        <f t="shared" si="2"/>
        <v>11.11</v>
      </c>
      <c r="K34" s="81">
        <f>K30+K18+K11+K33</f>
        <v>11.55</v>
      </c>
      <c r="L34" s="81">
        <f t="shared" si="2"/>
        <v>11.879999999999999</v>
      </c>
      <c r="M34" s="81">
        <f t="shared" si="2"/>
        <v>13.979999999999999</v>
      </c>
      <c r="N34" s="81">
        <f t="shared" si="2"/>
        <v>13.98</v>
      </c>
      <c r="O34" s="81">
        <f t="shared" si="2"/>
        <v>13.969999999999999</v>
      </c>
      <c r="P34" s="81">
        <f t="shared" si="2"/>
        <v>14.89</v>
      </c>
      <c r="Q34" s="81">
        <f t="shared" si="2"/>
        <v>15.600000000000001</v>
      </c>
    </row>
    <row r="35" spans="1:17" ht="6" customHeight="1">
      <c r="A35" s="54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69"/>
      <c r="Q35" s="69"/>
    </row>
    <row r="36" spans="1:17" ht="15.75" customHeight="1">
      <c r="A36" s="24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>
        <v>2.08</v>
      </c>
      <c r="P36" s="71">
        <v>2.08</v>
      </c>
      <c r="Q36" s="71">
        <v>2.08</v>
      </c>
    </row>
    <row r="37" spans="1:17" ht="30">
      <c r="A37" s="6" t="s">
        <v>35</v>
      </c>
      <c r="B37" s="39">
        <v>1.4</v>
      </c>
      <c r="C37" s="39">
        <v>1.4</v>
      </c>
      <c r="D37" s="39">
        <v>1.4</v>
      </c>
      <c r="E37" s="39">
        <v>1.4</v>
      </c>
      <c r="F37" s="39">
        <v>1.4</v>
      </c>
      <c r="G37" s="39">
        <v>1.4</v>
      </c>
      <c r="H37" s="39">
        <v>1.4</v>
      </c>
      <c r="I37" s="39">
        <v>1.4</v>
      </c>
      <c r="J37" s="39">
        <v>1.4</v>
      </c>
      <c r="K37" s="39">
        <v>1.4</v>
      </c>
      <c r="L37" s="39">
        <v>1.4</v>
      </c>
      <c r="M37" s="39">
        <v>1.4</v>
      </c>
      <c r="N37" s="39">
        <v>1.4</v>
      </c>
      <c r="O37" s="39">
        <v>1.4</v>
      </c>
      <c r="P37" s="39">
        <v>1.4</v>
      </c>
      <c r="Q37" s="39">
        <v>1.4</v>
      </c>
    </row>
    <row r="38" spans="1:17" ht="8.25" customHeight="1">
      <c r="A38" s="30"/>
      <c r="B38" s="72"/>
      <c r="C38" s="72"/>
      <c r="D38" s="72"/>
      <c r="E38" s="72"/>
      <c r="F38" s="72"/>
      <c r="G38" s="72"/>
      <c r="H38" s="73"/>
      <c r="I38" s="72"/>
      <c r="J38" s="72"/>
      <c r="K38" s="72"/>
      <c r="L38" s="72"/>
      <c r="M38" s="73"/>
      <c r="N38" s="73"/>
      <c r="O38" s="69"/>
      <c r="P38" s="69"/>
      <c r="Q38" s="69"/>
    </row>
    <row r="39" spans="1:17" ht="18">
      <c r="A39" s="57" t="s">
        <v>16</v>
      </c>
      <c r="B39" s="74">
        <f aca="true" t="shared" si="3" ref="B39:L39">SUM(B34:B38)</f>
        <v>9.32</v>
      </c>
      <c r="C39" s="74">
        <f>SUM(C34:C38)</f>
        <v>10.06</v>
      </c>
      <c r="D39" s="74">
        <f>SUM(D34:D38)</f>
        <v>10.08</v>
      </c>
      <c r="E39" s="74">
        <f t="shared" si="3"/>
        <v>10.299999999999999</v>
      </c>
      <c r="F39" s="74">
        <f t="shared" si="3"/>
        <v>10.32</v>
      </c>
      <c r="G39" s="74">
        <f t="shared" si="3"/>
        <v>11.12</v>
      </c>
      <c r="H39" s="74">
        <f>SUM(H34:H38)</f>
        <v>11.68</v>
      </c>
      <c r="I39" s="74">
        <f t="shared" si="3"/>
        <v>11.81</v>
      </c>
      <c r="J39" s="74">
        <f t="shared" si="3"/>
        <v>12.51</v>
      </c>
      <c r="K39" s="74">
        <f>SUM(K34:K38)</f>
        <v>12.950000000000001</v>
      </c>
      <c r="L39" s="74">
        <f t="shared" si="3"/>
        <v>13.28</v>
      </c>
      <c r="M39" s="74">
        <f>SUM(M34:M38)</f>
        <v>15.379999999999999</v>
      </c>
      <c r="N39" s="74">
        <f>SUM(N34:N38)</f>
        <v>15.38</v>
      </c>
      <c r="O39" s="74">
        <f>SUM(O34:O38)</f>
        <v>17.449999999999996</v>
      </c>
      <c r="P39" s="74">
        <f>SUM(P34:P38)</f>
        <v>18.369999999999997</v>
      </c>
      <c r="Q39" s="74">
        <f>SUM(Q34:Q38)</f>
        <v>19.08</v>
      </c>
    </row>
    <row r="40" spans="1:17" ht="11.25" customHeight="1">
      <c r="A40" s="57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69"/>
      <c r="P40" s="69"/>
      <c r="Q40" s="69"/>
    </row>
    <row r="41" spans="1:17" ht="12.75">
      <c r="A41" s="58" t="s">
        <v>32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8">
      <c r="A42" s="34" t="s">
        <v>29</v>
      </c>
      <c r="B42" s="39">
        <v>1.42</v>
      </c>
      <c r="C42" s="39"/>
      <c r="D42" s="39">
        <v>1.56</v>
      </c>
      <c r="E42" s="39">
        <v>1.42</v>
      </c>
      <c r="F42" s="39">
        <v>1.42</v>
      </c>
      <c r="G42" s="39">
        <v>1.56</v>
      </c>
      <c r="H42" s="39">
        <v>1.56</v>
      </c>
      <c r="I42" s="39">
        <v>1.42</v>
      </c>
      <c r="J42" s="39">
        <v>1.42</v>
      </c>
      <c r="K42" s="39">
        <v>1.3</v>
      </c>
      <c r="L42" s="39">
        <v>1.56</v>
      </c>
      <c r="M42" s="39">
        <v>1.56</v>
      </c>
      <c r="N42" s="39">
        <v>1.56</v>
      </c>
      <c r="O42" s="39">
        <v>1.56</v>
      </c>
      <c r="P42" s="39">
        <v>1.56</v>
      </c>
      <c r="Q42" s="39">
        <v>1.56</v>
      </c>
    </row>
    <row r="43" spans="1:16" ht="18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ht="18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ht="15">
      <c r="A45" s="82" t="s">
        <v>75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60"/>
    </row>
  </sheetData>
  <sheetProtection/>
  <mergeCells count="5">
    <mergeCell ref="A45:O45"/>
    <mergeCell ref="A4:A5"/>
    <mergeCell ref="B4:Q4"/>
    <mergeCell ref="A1:Q1"/>
    <mergeCell ref="A2:Q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2013-07-09T07:16:37Z</cp:lastPrinted>
  <dcterms:created xsi:type="dcterms:W3CDTF">2009-01-13T06:38:32Z</dcterms:created>
  <dcterms:modified xsi:type="dcterms:W3CDTF">2013-08-08T09:52:23Z</dcterms:modified>
  <cp:category/>
  <cp:version/>
  <cp:contentType/>
  <cp:contentStatus/>
</cp:coreProperties>
</file>